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15"/>
  </bookViews>
  <sheets>
    <sheet name="stopa bezrobocia" sheetId="1" r:id="rId1"/>
    <sheet name="ewidencja" sheetId="7" r:id="rId2"/>
    <sheet name="cudzoziemcy" sheetId="5" r:id="rId3"/>
    <sheet name="aktywne formy" sheetId="3" r:id="rId4"/>
    <sheet name="szkolenia" sheetId="4" r:id="rId5"/>
    <sheet name="plan na 2022" sheetId="11" r:id="rId6"/>
    <sheet name="caz" sheetId="9" r:id="rId7"/>
    <sheet name="covid" sheetId="2" r:id="rId8"/>
    <sheet name="3 strona" sheetId="8" r:id="rId9"/>
    <sheet name="do druku" sheetId="6" r:id="rId10"/>
  </sheets>
  <calcPr calcId="145621"/>
</workbook>
</file>

<file path=xl/calcChain.xml><?xml version="1.0" encoding="utf-8"?>
<calcChain xmlns="http://schemas.openxmlformats.org/spreadsheetml/2006/main">
  <c r="C55" i="3" l="1"/>
  <c r="D55" i="3"/>
  <c r="E55" i="3" s="1"/>
  <c r="F55" i="3"/>
  <c r="G55" i="3"/>
  <c r="K15" i="5" l="1"/>
  <c r="S33" i="4" l="1"/>
  <c r="T4" i="4" l="1"/>
  <c r="T6" i="4"/>
  <c r="V4" i="4"/>
  <c r="V6" i="4"/>
  <c r="X6" i="4"/>
  <c r="X4" i="4"/>
  <c r="V30" i="4"/>
  <c r="U30" i="4"/>
  <c r="T30" i="4"/>
  <c r="S30" i="4"/>
  <c r="V31" i="4"/>
  <c r="U31" i="4"/>
  <c r="T31" i="4"/>
  <c r="S31" i="4"/>
  <c r="V32" i="4"/>
  <c r="U32" i="4"/>
  <c r="T32" i="4"/>
  <c r="S32" i="4"/>
</calcChain>
</file>

<file path=xl/sharedStrings.xml><?xml version="1.0" encoding="utf-8"?>
<sst xmlns="http://schemas.openxmlformats.org/spreadsheetml/2006/main" count="432" uniqueCount="281">
  <si>
    <t>Polska</t>
  </si>
  <si>
    <t>Lubelskie</t>
  </si>
  <si>
    <t>m. Biała Podlaska</t>
  </si>
  <si>
    <t>powiat bialski</t>
  </si>
  <si>
    <t>Bezrobotni</t>
  </si>
  <si>
    <t>COVID zzb (koszty wynagrodzeń i składek)</t>
  </si>
  <si>
    <t>COVID zzc (koszty prowadzenia działalności)</t>
  </si>
  <si>
    <t>COVID zzd (jednorazowa pożyczka)</t>
  </si>
  <si>
    <t>COVID zze (koszty wynagrodzeń i składek wg PKD)</t>
  </si>
  <si>
    <t>COVID zze4 (wnioski o dotację wg PKD)</t>
  </si>
  <si>
    <t>COVID zze4r (wnioski o dotację wg PKD)</t>
  </si>
  <si>
    <t>COVID zze4a (wnioski o dotację wg PKD)</t>
  </si>
  <si>
    <t>Podmioty</t>
  </si>
  <si>
    <t>Wypłacono</t>
  </si>
  <si>
    <t>Kwota wydanych środków na aktywizację</t>
  </si>
  <si>
    <t>Lp.</t>
  </si>
  <si>
    <t>bony szkoleniowe</t>
  </si>
  <si>
    <t>ZUS dla spółdzielni socjalnej</t>
  </si>
  <si>
    <t>Wykonanie</t>
  </si>
  <si>
    <t>szkolenia indywidualne</t>
  </si>
  <si>
    <t>szkolenia grupowe</t>
  </si>
  <si>
    <t>Liczba szkoleń</t>
  </si>
  <si>
    <t>Liczba osób</t>
  </si>
  <si>
    <t>Finansowanie pracodawcom kosztów kształcenia ustawicznego</t>
  </si>
  <si>
    <t>Wnioski</t>
  </si>
  <si>
    <t>Otrzymali środki</t>
  </si>
  <si>
    <t>Liczba pracodawców</t>
  </si>
  <si>
    <t>Liczba pracowników</t>
  </si>
  <si>
    <t>Uczestnicy działań finansowanych z KFS</t>
  </si>
  <si>
    <t>Oświadczenia wpisane do ewidencji</t>
  </si>
  <si>
    <t>Wydane zezwolenia na pracę sezonową</t>
  </si>
  <si>
    <t>SZKOLENIA ROZPOCZĘTE W OKRESIE 01.01.2021 - 15.09.2021</t>
  </si>
  <si>
    <t>SZKOLENIA GRUPOWE</t>
  </si>
  <si>
    <t>LP.</t>
  </si>
  <si>
    <t>KIERUNEK SZKOLENIA</t>
  </si>
  <si>
    <t>OKRES REALIZACJI SZKOLENIA</t>
  </si>
  <si>
    <t>LICZBA OSÓB</t>
  </si>
  <si>
    <t>1.</t>
  </si>
  <si>
    <t>ABC Przedsiębiorczości</t>
  </si>
  <si>
    <t>08 - 11 marzec</t>
  </si>
  <si>
    <t>2.</t>
  </si>
  <si>
    <t>Profesjonalny pracownik w firmie</t>
  </si>
  <si>
    <t>09 - 12 marzec</t>
  </si>
  <si>
    <t>3.</t>
  </si>
  <si>
    <t>15 -18 marzec</t>
  </si>
  <si>
    <t>4.</t>
  </si>
  <si>
    <t>22 - 25 marzec</t>
  </si>
  <si>
    <t>5.</t>
  </si>
  <si>
    <t>Podstawy rachunkowości i księgowości z ECDL (Moduł B4)</t>
  </si>
  <si>
    <t>12 kwiecień - 13 maj</t>
  </si>
  <si>
    <t>6.</t>
  </si>
  <si>
    <t>14 - 19 kwiecień</t>
  </si>
  <si>
    <t>7.</t>
  </si>
  <si>
    <t xml:space="preserve">ABC Przedsiębiorczości </t>
  </si>
  <si>
    <t>26 -29 kwiecień</t>
  </si>
  <si>
    <t>8.</t>
  </si>
  <si>
    <t xml:space="preserve"> 4 - 7 maj</t>
  </si>
  <si>
    <t>9.</t>
  </si>
  <si>
    <t>Spawanie blach i rur spoinami pachwinowymi metodą MAG (135)</t>
  </si>
  <si>
    <t>4 maj- 9 czerwiec</t>
  </si>
  <si>
    <t>10.</t>
  </si>
  <si>
    <t>10 -13 maj</t>
  </si>
  <si>
    <t>11.</t>
  </si>
  <si>
    <t>14 maj - 17 czerwiec</t>
  </si>
  <si>
    <t>12.</t>
  </si>
  <si>
    <t>Operator koparko-ładowarki (wszystkie typy) kl. III</t>
  </si>
  <si>
    <t>20 maj - 21 czerwiec</t>
  </si>
  <si>
    <t>13.</t>
  </si>
  <si>
    <t>21 maj - 24 czerwiec</t>
  </si>
  <si>
    <t>14.</t>
  </si>
  <si>
    <t>24 - 27 maj</t>
  </si>
  <si>
    <t>15.</t>
  </si>
  <si>
    <t>Elektromonter z uprawnieniami SEP do 1 kV</t>
  </si>
  <si>
    <t>24 - 28 maj</t>
  </si>
  <si>
    <t>16.</t>
  </si>
  <si>
    <t>Elektomonter z uprawnieniami SEP do 1 kV</t>
  </si>
  <si>
    <t>31 maj -7 czerwiec</t>
  </si>
  <si>
    <t>17.</t>
  </si>
  <si>
    <t>31 ma j - 21 czerwiec</t>
  </si>
  <si>
    <t>18.</t>
  </si>
  <si>
    <t>7 - 10 czerwiec</t>
  </si>
  <si>
    <t>19.</t>
  </si>
  <si>
    <t>Elektomonter z uprawnieniami SER do 1 kV</t>
  </si>
  <si>
    <t>8 - 14 czerwiec</t>
  </si>
  <si>
    <t>20.</t>
  </si>
  <si>
    <t>Kierowca operator wózków jezdniowych podnośnikowych                         z napędem silnikowym</t>
  </si>
  <si>
    <t>8 -26 czerwiec</t>
  </si>
  <si>
    <t>21.</t>
  </si>
  <si>
    <t>10 czerwiec - 9 lipiec</t>
  </si>
  <si>
    <t>22.</t>
  </si>
  <si>
    <t xml:space="preserve">Kierowca operatorów wózków jezniowych podnośnikowych z napędem silnikowym </t>
  </si>
  <si>
    <t>14 - 26 czerwiec</t>
  </si>
  <si>
    <t>23.</t>
  </si>
  <si>
    <t>Operator koparko-ładowarki (wszystkie typt) kl. III</t>
  </si>
  <si>
    <t>17 czerwiec - 16 lipiec</t>
  </si>
  <si>
    <t>24.</t>
  </si>
  <si>
    <t xml:space="preserve">Kierowca oparator wózków jezdniowych podnośnikowych                          z napędem silnikowym </t>
  </si>
  <si>
    <t>22 - 26 czerwiec</t>
  </si>
  <si>
    <t>25.</t>
  </si>
  <si>
    <t>26.</t>
  </si>
  <si>
    <t>25 czerwiec - 16 lipiec</t>
  </si>
  <si>
    <t>27.</t>
  </si>
  <si>
    <t>25 czerwiec - 27 lipiec</t>
  </si>
  <si>
    <t>28.</t>
  </si>
  <si>
    <t>29.</t>
  </si>
  <si>
    <t>12 lipiec - 09 sierpień</t>
  </si>
  <si>
    <t>30.</t>
  </si>
  <si>
    <t>19 lipiec  - 09 sierpień</t>
  </si>
  <si>
    <t>31.</t>
  </si>
  <si>
    <t>Kurs kroju i szycia</t>
  </si>
  <si>
    <t>01 lipiec - 04 sierpień</t>
  </si>
  <si>
    <t>32.</t>
  </si>
  <si>
    <t>Auto Detailing</t>
  </si>
  <si>
    <t>05 -14 lipiec</t>
  </si>
  <si>
    <t>33.</t>
  </si>
  <si>
    <t xml:space="preserve">Animator zabaw dziecięcych </t>
  </si>
  <si>
    <t>05 - 09 lipiec</t>
  </si>
  <si>
    <t>34.</t>
  </si>
  <si>
    <t>Sekretarka z ECDL</t>
  </si>
  <si>
    <t>14 - 30 lipiec</t>
  </si>
  <si>
    <t>35.</t>
  </si>
  <si>
    <t>13 -16 lipiec</t>
  </si>
  <si>
    <t>36.</t>
  </si>
  <si>
    <t>20 - 24 lipiec</t>
  </si>
  <si>
    <t>37.</t>
  </si>
  <si>
    <t>27 - 30 lipiec</t>
  </si>
  <si>
    <t>38.</t>
  </si>
  <si>
    <t>Kelner/barman/barista</t>
  </si>
  <si>
    <t>22 lipiec - 17 sierpień</t>
  </si>
  <si>
    <t>39.</t>
  </si>
  <si>
    <t>Specjalista ds. sprzedaży i obsługi klienta z ECDL (moduł B4)</t>
  </si>
  <si>
    <t>05 sierpień - 06 wrzesień</t>
  </si>
  <si>
    <t>40.</t>
  </si>
  <si>
    <t>09 sierpień - 06 wrzesień</t>
  </si>
  <si>
    <t>41.</t>
  </si>
  <si>
    <t>03 - 06 sierpień</t>
  </si>
  <si>
    <t>42.</t>
  </si>
  <si>
    <t>24 -27 sierpień</t>
  </si>
  <si>
    <t>43.</t>
  </si>
  <si>
    <t>Operator koparki jednonaczyniowej kl. III</t>
  </si>
  <si>
    <t>03 - 27 sierpień</t>
  </si>
  <si>
    <t>44.</t>
  </si>
  <si>
    <t>45.</t>
  </si>
  <si>
    <t>24 sierpień - 15 wrzesień</t>
  </si>
  <si>
    <t>46.</t>
  </si>
  <si>
    <t>Operator walca drogowego</t>
  </si>
  <si>
    <t>30 sierpień - 15 wrzesień</t>
  </si>
  <si>
    <t>47.</t>
  </si>
  <si>
    <t xml:space="preserve">07  - 10 wrzesień </t>
  </si>
  <si>
    <t>RAZEM</t>
  </si>
  <si>
    <t>SZKOLENIA INDYWIDUALNE</t>
  </si>
  <si>
    <t>Kurs barberski dla początkujących "Od zera do barbera"</t>
  </si>
  <si>
    <t>1 - 27 marzec</t>
  </si>
  <si>
    <t xml:space="preserve">Front - End Developer </t>
  </si>
  <si>
    <t>12 kwiecień - 12 lipiec</t>
  </si>
  <si>
    <t>Kierowca operatotów wózków jezdniowych podnośnikowych z napędem silnikowym</t>
  </si>
  <si>
    <t>8 - 26 czerwiec</t>
  </si>
  <si>
    <t>Szkolenie okresowe na przewóz rzeczy</t>
  </si>
  <si>
    <t>12 -16 czerwiec</t>
  </si>
  <si>
    <t>BONY SZKOLENIOWE</t>
  </si>
  <si>
    <t xml:space="preserve">Kwalifikacja wstepna prezyspieszona kat. C, C+E </t>
  </si>
  <si>
    <t>5 luty - 22 marzec</t>
  </si>
  <si>
    <t>Professional PDR</t>
  </si>
  <si>
    <t>15 - 26 luty</t>
  </si>
  <si>
    <t>8 - 12 kwiecień</t>
  </si>
  <si>
    <t>"Szkolenie podst. ADR w zakresie przewozu drog. tow. niebezp. wszystkich kl." i "Obsł. urządzeń do napeł. i opróżn. zbior. transp. do przewozu mat. niebezpie. kl. 2 kod 2F i kl. 3 kod F1 wg. ADR (UNO)"</t>
  </si>
  <si>
    <t>15 kwiecień - 16 maj</t>
  </si>
  <si>
    <t>Operator koparko - ładowarki (wszystkie typy) kl. III</t>
  </si>
  <si>
    <t>24 - 27 sierpień</t>
  </si>
  <si>
    <t>07 - 10 wrzesień</t>
  </si>
  <si>
    <t>Działania Powiatowego Urzędu Pracy w Białej Podlaskiej w latach 2018-2021</t>
  </si>
  <si>
    <t>Wnioski o wydanie zezwolenia</t>
  </si>
  <si>
    <t>Złożone oświadczenia</t>
  </si>
  <si>
    <t>Plan</t>
  </si>
  <si>
    <t>Osoby</t>
  </si>
  <si>
    <t>Wyszczególnienie</t>
  </si>
  <si>
    <t>Rejestracja</t>
  </si>
  <si>
    <t>w tym z prawem do zasiłku</t>
  </si>
  <si>
    <t>Wyrejestrowanie bezrobotnych</t>
  </si>
  <si>
    <t>Przyznane dodatki aktywizacyjne</t>
  </si>
  <si>
    <t>Liczba wydanych decyzji</t>
  </si>
  <si>
    <t>Liczba wydanych zaświadczeń</t>
  </si>
  <si>
    <t>Informacje PIT 11</t>
  </si>
  <si>
    <t>Informacje wydane na wniosek instytucji</t>
  </si>
  <si>
    <t>Weryfikacja zbiegów tytułu do ubezpieczeń</t>
  </si>
  <si>
    <t>Ogółem środki</t>
  </si>
  <si>
    <t>Ogółem osoby</t>
  </si>
  <si>
    <t>1. Prace interwencyjne</t>
  </si>
  <si>
    <t>2. Roboty publiczne</t>
  </si>
  <si>
    <t>3. Stypendia stażowe</t>
  </si>
  <si>
    <t>4. Szkolenia</t>
  </si>
  <si>
    <t>5. Bon szkoleniowy</t>
  </si>
  <si>
    <t>6. Dof. Wnagr 50+</t>
  </si>
  <si>
    <t>7. Zatudnienie wspierane</t>
  </si>
  <si>
    <t>8. Bon na zasiedlenie</t>
  </si>
  <si>
    <t>10. Wyposażenie stanowiska pracy</t>
  </si>
  <si>
    <t>11. Opieka nad dzieckiem</t>
  </si>
  <si>
    <t>12. Badania</t>
  </si>
  <si>
    <t>Razem</t>
  </si>
  <si>
    <t>9. Środki na podjęcie działalność gospodarczą</t>
  </si>
  <si>
    <t>13. ZUS  dla spółdzielni socjalnej</t>
  </si>
  <si>
    <t>14. Dotacje na przystąpienie do spółdzieolni socjalnej</t>
  </si>
  <si>
    <t>Realizacja planu 31 sierpnia 2021 roku: aktywne formy 34 395 862,92zł; pozostałe wydatki 1 383 796,12zł; KFS 665 000,00zł</t>
  </si>
  <si>
    <t xml:space="preserve">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</si>
  <si>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</si>
  <si>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</si>
  <si>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</si>
  <si>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</si>
  <si>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</si>
  <si>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</si>
  <si>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</si>
  <si>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</si>
  <si>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</si>
  <si>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</si>
  <si>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w tym</t>
  </si>
  <si>
    <t>propozycji pracy</t>
  </si>
  <si>
    <t>propozycji stażu</t>
  </si>
  <si>
    <t>udzieleń informacji dot. stażu/szkoleń/dotacji/ofert pracy</t>
  </si>
  <si>
    <t>zrealizowanych miejsc pracy</t>
  </si>
  <si>
    <t>Pośrednictwo zewnętrzne</t>
  </si>
  <si>
    <t>Grupowa informacja zawodowa</t>
  </si>
  <si>
    <t>Poradnictwo zawodowe</t>
  </si>
  <si>
    <r>
      <t xml:space="preserve">                                             </t>
    </r>
    <r>
      <rPr>
        <b/>
        <sz val="14"/>
        <color rgb="FF000000"/>
        <rFont val="Times New Roman"/>
        <family val="1"/>
        <charset val="238"/>
      </rPr>
      <t>starosty</t>
    </r>
    <r>
      <rPr>
        <sz val="14"/>
        <color rgb="FF000000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na  temat  możliwości zaspokojenia potrzeb kadrowych podmiotu powierzającego </t>
    </r>
  </si>
  <si>
    <t xml:space="preserve">                                             wykonywanie pracy cudzoziemcowi</t>
  </si>
  <si>
    <t>Pośrednictwo pracy</t>
  </si>
  <si>
    <t xml:space="preserve">POŚREDNICTWO   PRACY
Ilość kontaktów </t>
  </si>
  <si>
    <t xml:space="preserve">PORADNICTWO ZAWODOWE
</t>
  </si>
  <si>
    <t>Ukraina</t>
  </si>
  <si>
    <t>Białoruś</t>
  </si>
  <si>
    <t>Mołdawia</t>
  </si>
  <si>
    <t>Gruzja</t>
  </si>
  <si>
    <t>Rosja</t>
  </si>
  <si>
    <t>Armenia</t>
  </si>
  <si>
    <t>w tym:</t>
  </si>
  <si>
    <t>2021</t>
  </si>
  <si>
    <t>Kwota wydatkowanych środków (w tym promocja)</t>
  </si>
  <si>
    <t xml:space="preserve">Informacja o realizacji pośrednictwa pracy i poradnictwa zawodowego 
(2021 rok)                              </t>
  </si>
  <si>
    <r>
      <t xml:space="preserve">       </t>
    </r>
    <r>
      <rPr>
        <b/>
        <i/>
        <sz val="14"/>
        <color rgb="FF000000"/>
        <rFont val="Times New Roman"/>
        <family val="1"/>
        <charset val="238"/>
      </rPr>
      <t>Krajowe oferty pracy:</t>
    </r>
    <r>
      <rPr>
        <b/>
        <sz val="14"/>
        <color theme="1"/>
        <rFont val="Times New Roman"/>
        <family val="1"/>
        <charset val="238"/>
      </rPr>
      <t xml:space="preserve"> 5244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color rgb="FF000000"/>
        <rFont val="Times New Roman"/>
        <family val="1"/>
        <charset val="238"/>
      </rPr>
      <t xml:space="preserve">miejsc pracy w tym 3301 </t>
    </r>
    <r>
      <rPr>
        <sz val="14"/>
        <color rgb="FF000000"/>
        <rFont val="Times New Roman"/>
        <family val="1"/>
        <charset val="238"/>
      </rPr>
      <t xml:space="preserve">miejsc pracy było zgłoszonych </t>
    </r>
    <r>
      <rPr>
        <b/>
        <sz val="14"/>
        <color rgb="FF000000"/>
        <rFont val="Times New Roman"/>
        <family val="1"/>
        <charset val="238"/>
      </rPr>
      <t xml:space="preserve">celem uzyskania informacji </t>
    </r>
    <r>
      <rPr>
        <sz val="14"/>
        <color rgb="FF000000"/>
        <rFont val="Times New Roman"/>
        <family val="1"/>
        <charset val="238"/>
      </rPr>
      <t xml:space="preserve"> </t>
    </r>
  </si>
  <si>
    <r>
      <t xml:space="preserve">       </t>
    </r>
    <r>
      <rPr>
        <b/>
        <i/>
        <sz val="14"/>
        <color rgb="FF000000"/>
        <rFont val="Times New Roman"/>
        <family val="1"/>
        <charset val="238"/>
      </rPr>
      <t>Oferty stażu:</t>
    </r>
    <r>
      <rPr>
        <b/>
        <sz val="14"/>
        <color rgb="FF000000"/>
        <rFont val="Times New Roman"/>
        <family val="1"/>
        <charset val="238"/>
      </rPr>
      <t xml:space="preserve">  1208 miejsc stażu</t>
    </r>
  </si>
  <si>
    <t>Ogółem: 59 601</t>
  </si>
  <si>
    <r>
      <rPr>
        <b/>
        <sz val="13"/>
        <color theme="1"/>
        <rFont val="Times New Roman"/>
        <family val="1"/>
        <charset val="238"/>
      </rPr>
      <t>1614</t>
    </r>
    <r>
      <rPr>
        <sz val="13"/>
        <color theme="1"/>
        <rFont val="Times New Roman"/>
        <family val="1"/>
        <charset val="238"/>
      </rPr>
      <t xml:space="preserve"> - propozycji pracy</t>
    </r>
  </si>
  <si>
    <r>
      <rPr>
        <b/>
        <sz val="13"/>
        <color theme="1"/>
        <rFont val="Times New Roman"/>
        <family val="1"/>
        <charset val="238"/>
      </rPr>
      <t>1019</t>
    </r>
    <r>
      <rPr>
        <sz val="13"/>
        <color theme="1"/>
        <rFont val="Times New Roman"/>
        <family val="1"/>
        <charset val="238"/>
      </rPr>
      <t xml:space="preserve"> - propozycji stażu</t>
    </r>
  </si>
  <si>
    <r>
      <rPr>
        <b/>
        <sz val="13"/>
        <color theme="1"/>
        <rFont val="Times New Roman"/>
        <family val="1"/>
        <charset val="238"/>
      </rPr>
      <t>1739</t>
    </r>
    <r>
      <rPr>
        <sz val="13"/>
        <color theme="1"/>
        <rFont val="Times New Roman"/>
        <family val="1"/>
        <charset val="238"/>
      </rPr>
      <t xml:space="preserve"> - udzieleń informacji dot. stażu/szkoleń/dotacji/ofert pracy</t>
    </r>
  </si>
  <si>
    <r>
      <rPr>
        <b/>
        <sz val="13"/>
        <color theme="1"/>
        <rFont val="Times New Roman"/>
        <family val="1"/>
        <charset val="238"/>
      </rPr>
      <t>976</t>
    </r>
    <r>
      <rPr>
        <sz val="13"/>
        <color theme="1"/>
        <rFont val="Times New Roman"/>
        <family val="1"/>
        <charset val="238"/>
      </rPr>
      <t xml:space="preserve"> – zrealizowanych miejsc pracy</t>
    </r>
  </si>
  <si>
    <t>Ogółem: 1 321</t>
  </si>
  <si>
    <r>
      <t xml:space="preserve">1228  </t>
    </r>
    <r>
      <rPr>
        <sz val="13"/>
        <color theme="1"/>
        <rFont val="Times New Roman"/>
        <family val="1"/>
        <charset val="238"/>
      </rPr>
      <t>indywidualne poradnictwo</t>
    </r>
  </si>
  <si>
    <r>
      <rPr>
        <b/>
        <sz val="13"/>
        <color theme="1"/>
        <rFont val="Times New Roman"/>
        <family val="1"/>
        <charset val="238"/>
      </rPr>
      <t>93</t>
    </r>
    <r>
      <rPr>
        <sz val="13"/>
        <color theme="1"/>
        <rFont val="Times New Roman"/>
        <family val="1"/>
        <charset val="238"/>
      </rPr>
      <t xml:space="preserve"> osób grupowa informacja  zawodowa</t>
    </r>
  </si>
  <si>
    <t xml:space="preserve">Lp. </t>
  </si>
  <si>
    <t xml:space="preserve">Program  Rynku Pracy </t>
  </si>
  <si>
    <t>Finanse</t>
  </si>
  <si>
    <t>Plan w zł</t>
  </si>
  <si>
    <t>Wykonanie w zł</t>
  </si>
  <si>
    <t>% wykon.</t>
  </si>
  <si>
    <t>Prace interwencyjne</t>
  </si>
  <si>
    <t>Roboty publiczne</t>
  </si>
  <si>
    <t>Staże</t>
  </si>
  <si>
    <t>Szkolenia</t>
  </si>
  <si>
    <t>Bon szkoleniowy</t>
  </si>
  <si>
    <t>Dof. wyngr. 50+</t>
  </si>
  <si>
    <t>Zatrudnienie wspierane</t>
  </si>
  <si>
    <t>Bony na zasiedlenie</t>
  </si>
  <si>
    <t>Dotacje</t>
  </si>
  <si>
    <t>Wyposażenie</t>
  </si>
  <si>
    <t xml:space="preserve">Opieka </t>
  </si>
  <si>
    <t>Badania</t>
  </si>
  <si>
    <t>KFS</t>
  </si>
  <si>
    <t>Plan na aktywne formy przeciwdziałania bezrobociu  na 2022r.</t>
  </si>
  <si>
    <t>Forma</t>
  </si>
  <si>
    <t>Fundusz Pracy</t>
  </si>
  <si>
    <t>Regionalny</t>
  </si>
  <si>
    <t>POWER</t>
  </si>
  <si>
    <t>RPO</t>
  </si>
  <si>
    <t>Plan finansowy w zł</t>
  </si>
  <si>
    <t>Plan
osobowy</t>
  </si>
  <si>
    <t>- należnośc instytucji</t>
  </si>
  <si>
    <t>- stypendium</t>
  </si>
  <si>
    <t>ZUS dla Spół. Socj.</t>
  </si>
  <si>
    <t xml:space="preserve">Działania w 2021 roku oraz plan na 2022 rok 
Powiatowego Urzędu Pracy w Białej Podlaskiej </t>
  </si>
  <si>
    <t>01.2022</t>
  </si>
  <si>
    <t>COVID z 21.12.2021 (wnioski o dotację wg PKD)</t>
  </si>
  <si>
    <t>Informacja o realizacji aktywnych form przeciwdziałania bezrobociu stan na dzień 31.01.2022r.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</si>
</sst>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0.0"/>
  </numFmts>
  <fonts count="3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u/>
      <sz val="2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6"/>
      <color theme="1"/>
      <name val="Cambria"/>
      <family val="1"/>
      <charset val="238"/>
    </font>
    <font>
      <b/>
      <i/>
      <sz val="13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24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4">
    <xf numFmtId="0" fontId="0" fillId="0" borderId="0"/>
    <xf numFmtId="0" fontId="12" fillId="0" borderId="0"/>
    <xf numFmtId="9" fontId="12" fillId="0" borderId="0" applyFill="0" applyBorder="0" applyAlignment="0" applyProtection="0"/>
    <xf numFmtId="0" fontId="31" fillId="0" borderId="0"/>
  </cellStyleXfs>
  <cellXfs count="20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49" fontId="2" fillId="0" borderId="1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8" fontId="0" fillId="0" borderId="0" xfId="0" applyNumberFormat="1"/>
    <xf numFmtId="0" fontId="0" fillId="0" borderId="0" xfId="0" applyAlignment="1"/>
    <xf numFmtId="8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/>
    <xf numFmtId="0" fontId="8" fillId="0" borderId="1" xfId="0" applyFont="1" applyFill="1" applyBorder="1" applyAlignment="1">
      <alignment vertical="center"/>
    </xf>
    <xf numFmtId="0" fontId="10" fillId="0" borderId="1" xfId="0" applyFont="1" applyBorder="1"/>
    <xf numFmtId="164" fontId="10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7" fontId="0" fillId="0" borderId="0" xfId="0" applyNumberFormat="1" applyBorder="1"/>
    <xf numFmtId="0" fontId="0" fillId="0" borderId="0" xfId="0" applyBorder="1"/>
    <xf numFmtId="2" fontId="2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NumberFormat="1" applyBorder="1"/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/>
    <xf numFmtId="49" fontId="2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3" fillId="0" borderId="0" xfId="0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/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9" fillId="8" borderId="22" xfId="0" applyFont="1" applyFill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4" fontId="28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10" fontId="29" fillId="0" borderId="15" xfId="0" applyNumberFormat="1" applyFont="1" applyBorder="1" applyAlignment="1">
      <alignment vertical="center"/>
    </xf>
    <xf numFmtId="0" fontId="29" fillId="8" borderId="15" xfId="0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9" borderId="15" xfId="0" applyFont="1" applyFill="1" applyBorder="1" applyAlignment="1">
      <alignment vertical="center"/>
    </xf>
    <xf numFmtId="0" fontId="29" fillId="2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0" fontId="30" fillId="8" borderId="16" xfId="0" applyFont="1" applyFill="1" applyBorder="1" applyAlignment="1">
      <alignment vertical="center" wrapText="1"/>
    </xf>
    <xf numFmtId="0" fontId="29" fillId="8" borderId="15" xfId="0" applyFont="1" applyFill="1" applyBorder="1" applyAlignment="1">
      <alignment vertical="center" wrapText="1"/>
    </xf>
    <xf numFmtId="4" fontId="28" fillId="3" borderId="15" xfId="0" applyNumberFormat="1" applyFont="1" applyFill="1" applyBorder="1" applyAlignment="1">
      <alignment vertical="center" wrapText="1"/>
    </xf>
    <xf numFmtId="10" fontId="28" fillId="3" borderId="15" xfId="0" applyNumberFormat="1" applyFont="1" applyFill="1" applyBorder="1" applyAlignment="1">
      <alignment vertical="center"/>
    </xf>
    <xf numFmtId="3" fontId="28" fillId="10" borderId="1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6" xfId="0" applyBorder="1"/>
    <xf numFmtId="49" fontId="0" fillId="0" borderId="6" xfId="0" applyNumberForma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5"/>
    </xf>
    <xf numFmtId="0" fontId="8" fillId="0" borderId="0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/>
  </cellXfs>
  <cellStyles count="4">
    <cellStyle name="Normalny" xfId="0" builtinId="0"/>
    <cellStyle name="Normalny 2" xfId="1"/>
    <cellStyle name="Normalny 3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Stopa bezrobocia</a:t>
            </a:r>
            <a:endParaRPr lang="pl-PL"/>
          </a:p>
        </c:rich>
      </c:tx>
      <c:layout/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'stopa bezrobocia'!$L$9</c:f>
              <c:strCache>
                <c:ptCount val="1"/>
                <c:pt idx="0">
                  <c:v>Polska</c:v>
                </c:pt>
              </c:strCache>
            </c:strRef>
          </c:tx>
          <c:marker>
            <c:symbol val="none"/>
          </c:marker>
          <c:cat>
            <c:strRef>
              <c:f>'stopa bezrobocia'!$M$8:$Q$8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'stopa bezrobocia'!$M$9:$Q$9</c:f>
              <c:numCache>
                <c:formatCode>General</c:formatCode>
                <c:ptCount val="5"/>
                <c:pt idx="0">
                  <c:v>5.8</c:v>
                </c:pt>
                <c:pt idx="1">
                  <c:v>5.2</c:v>
                </c:pt>
                <c:pt idx="2">
                  <c:v>6.2</c:v>
                </c:pt>
                <c:pt idx="3">
                  <c:v>5.4</c:v>
                </c:pt>
                <c:pt idx="4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'stopa bezrobocia'!$L$10</c:f>
              <c:strCache>
                <c:ptCount val="1"/>
                <c:pt idx="0">
                  <c:v>Lubelskie</c:v>
                </c:pt>
              </c:strCache>
            </c:strRef>
          </c:tx>
          <c:marker>
            <c:symbol val="none"/>
          </c:marker>
          <c:cat>
            <c:strRef>
              <c:f>'stopa bezrobocia'!$M$8:$Q$8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'stopa bezrobocia'!$M$10:$Q$10</c:f>
              <c:numCache>
                <c:formatCode>General</c:formatCode>
                <c:ptCount val="5"/>
                <c:pt idx="0">
                  <c:v>8</c:v>
                </c:pt>
                <c:pt idx="1">
                  <c:v>7.4</c:v>
                </c:pt>
                <c:pt idx="2">
                  <c:v>8.1999999999999993</c:v>
                </c:pt>
                <c:pt idx="3">
                  <c:v>7.2</c:v>
                </c:pt>
                <c:pt idx="4">
                  <c:v>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'stopa bezrobocia'!$L$11</c:f>
              <c:strCache>
                <c:ptCount val="1"/>
                <c:pt idx="0">
                  <c:v>powiat bialski</c:v>
                </c:pt>
              </c:strCache>
            </c:strRef>
          </c:tx>
          <c:marker>
            <c:symbol val="none"/>
          </c:marker>
          <c:cat>
            <c:strRef>
              <c:f>'stopa bezrobocia'!$M$8:$Q$8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'stopa bezrobocia'!$M$11:$Q$11</c:f>
              <c:numCache>
                <c:formatCode>General</c:formatCode>
                <c:ptCount val="5"/>
                <c:pt idx="0">
                  <c:v>10.1</c:v>
                </c:pt>
                <c:pt idx="1">
                  <c:v>9.4</c:v>
                </c:pt>
                <c:pt idx="2">
                  <c:v>10.3</c:v>
                </c:pt>
                <c:pt idx="3">
                  <c:v>8.9</c:v>
                </c:pt>
                <c:pt idx="4">
                  <c:v>9.1999999999999993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'stopa bezrobocia'!$L$12</c:f>
              <c:strCache>
                <c:ptCount val="1"/>
                <c:pt idx="0">
                  <c:v>m. Biała Podlaska</c:v>
                </c:pt>
              </c:strCache>
            </c:strRef>
          </c:tx>
          <c:marker>
            <c:symbol val="none"/>
          </c:marker>
          <c:cat>
            <c:strRef>
              <c:f>'stopa bezrobocia'!$M$8:$Q$8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'stopa bezrobocia'!$M$12:$Q$12</c:f>
              <c:numCache>
                <c:formatCode>General</c:formatCode>
                <c:ptCount val="5"/>
                <c:pt idx="0">
                  <c:v>10.5</c:v>
                </c:pt>
                <c:pt idx="1">
                  <c:v>9.8000000000000007</c:v>
                </c:pt>
                <c:pt idx="2">
                  <c:v>10.9</c:v>
                </c:pt>
                <c:pt idx="3" formatCode="0.0">
                  <c:v>8.8000000000000007</c:v>
                </c:pt>
                <c:pt idx="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58624"/>
        <c:axId val="162444928"/>
      </c:lineChart>
      <c:catAx>
        <c:axId val="1720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444928"/>
        <c:crosses val="autoZero"/>
        <c:auto val="1"/>
        <c:lblAlgn val="ctr"/>
        <c:lblOffset val="100"/>
        <c:noMultiLvlLbl val="0"/>
      </c:catAx>
      <c:valAx>
        <c:axId val="162444928"/>
        <c:scaling>
          <c:orientation val="minMax"/>
          <c:max val="11.5"/>
          <c:min val="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6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Procentowo</a:t>
                </a:r>
                <a:endParaRPr lang="pl-PL" sz="1600"/>
              </a:p>
            </c:rich>
          </c:tx>
          <c:layout>
            <c:manualLayout>
              <c:xMode val="edge"/>
              <c:yMode val="edge"/>
              <c:x val="0.13187700796049587"/>
              <c:y val="0.2898843612718171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720586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COVID-19 Liczba</a:t>
            </a:r>
            <a:r>
              <a:rPr lang="pl-PL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podmiotów</a:t>
            </a:r>
          </a:p>
        </c:rich>
      </c:tx>
      <c:layout>
        <c:manualLayout>
          <c:xMode val="edge"/>
          <c:yMode val="edge"/>
          <c:x val="0.41125433125433131"/>
          <c:y val="1.583531274742676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covid!$S$4:$S$5</c:f>
              <c:strCache>
                <c:ptCount val="1"/>
                <c:pt idx="0">
                  <c:v>2020 Podmioty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16200000" rotWithShape="0">
                <a:schemeClr val="tx1">
                  <a:alpha val="40000"/>
                </a:schemeClr>
              </a:outerShdw>
            </a:effectLst>
          </c:spPr>
          <c:invertIfNegative val="0"/>
          <c:dLbls>
            <c:spPr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covid!$R$6:$R$13</c:f>
              <c:strCache>
                <c:ptCount val="8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  <c:pt idx="7">
                  <c:v>COVID z 21.12.2021 (wnioski o dotację wg PKD)</c:v>
                </c:pt>
              </c:strCache>
            </c:strRef>
          </c:cat>
          <c:val>
            <c:numRef>
              <c:f>covid!$S$6:$S$13</c:f>
              <c:numCache>
                <c:formatCode>General</c:formatCode>
                <c:ptCount val="8"/>
                <c:pt idx="0">
                  <c:v>3824</c:v>
                </c:pt>
                <c:pt idx="1">
                  <c:v>1047</c:v>
                </c:pt>
                <c:pt idx="2">
                  <c:v>5890</c:v>
                </c:pt>
                <c:pt idx="3">
                  <c:v>22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covid!$T$4:$T$5</c:f>
              <c:strCache>
                <c:ptCount val="1"/>
                <c:pt idx="0">
                  <c:v>2021 Podmioty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covid!$R$6:$R$13</c:f>
              <c:strCache>
                <c:ptCount val="8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  <c:pt idx="7">
                  <c:v>COVID z 21.12.2021 (wnioski o dotację wg PKD)</c:v>
                </c:pt>
              </c:strCache>
            </c:strRef>
          </c:cat>
          <c:val>
            <c:numRef>
              <c:f>covid!$T$6:$T$13</c:f>
              <c:numCache>
                <c:formatCode>General</c:formatCode>
                <c:ptCount val="8"/>
                <c:pt idx="0">
                  <c:v>328</c:v>
                </c:pt>
                <c:pt idx="1">
                  <c:v>218</c:v>
                </c:pt>
                <c:pt idx="2">
                  <c:v>53</c:v>
                </c:pt>
                <c:pt idx="3">
                  <c:v>0</c:v>
                </c:pt>
                <c:pt idx="4">
                  <c:v>301</c:v>
                </c:pt>
                <c:pt idx="5">
                  <c:v>1588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covid!$U$4:$U$5</c:f>
              <c:strCache>
                <c:ptCount val="1"/>
                <c:pt idx="0">
                  <c:v>2022 Podmioty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covid!$R$6:$R$13</c:f>
              <c:strCache>
                <c:ptCount val="8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  <c:pt idx="7">
                  <c:v>COVID z 21.12.2021 (wnioski o dotację wg PKD)</c:v>
                </c:pt>
              </c:strCache>
            </c:strRef>
          </c:cat>
          <c:val>
            <c:numRef>
              <c:f>covid!$U$6:$U$13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54688"/>
        <c:axId val="188808512"/>
      </c:barChart>
      <c:catAx>
        <c:axId val="189554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808512"/>
        <c:crosses val="autoZero"/>
        <c:auto val="1"/>
        <c:lblAlgn val="ctr"/>
        <c:lblOffset val="100"/>
        <c:noMultiLvlLbl val="0"/>
      </c:catAx>
      <c:valAx>
        <c:axId val="188808512"/>
        <c:scaling>
          <c:orientation val="minMax"/>
          <c:max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6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podmotów, którym wypłacono dofinansowania</a:t>
                </a:r>
                <a:endParaRPr lang="pl-PL" sz="1600"/>
              </a:p>
            </c:rich>
          </c:tx>
          <c:layout>
            <c:manualLayout>
              <c:xMode val="edge"/>
              <c:yMode val="edge"/>
              <c:x val="2.1197833029492002E-2"/>
              <c:y val="0.15739395884866911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89554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effectLst/>
        </c:spPr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COVID-19 Wypłacone środki</a:t>
            </a:r>
            <a:endParaRPr lang="pl-PL"/>
          </a:p>
        </c:rich>
      </c:tx>
      <c:layout>
        <c:manualLayout>
          <c:xMode val="edge"/>
          <c:yMode val="edge"/>
          <c:x val="0.41972514917889958"/>
          <c:y val="1.9138755980861243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covid!$S$14:$S$15</c:f>
              <c:strCache>
                <c:ptCount val="1"/>
                <c:pt idx="0">
                  <c:v>2020 Wypłacono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204470742932281E-3"/>
                  <c:y val="-1.5315891017166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044707429322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534351145038115E-2"/>
                  <c:y val="9.690893901420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746219592372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4500000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covid!$R$16:$R$23</c:f>
              <c:strCache>
                <c:ptCount val="8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  <c:pt idx="7">
                  <c:v>COVID z 21.12.2021 (wnioski o dotację wg PKD)</c:v>
                </c:pt>
              </c:strCache>
            </c:strRef>
          </c:cat>
          <c:val>
            <c:numRef>
              <c:f>covid!$S$16:$S$23</c:f>
              <c:numCache>
                <c:formatCode>"zł"#,##0.00_);[Red]\("zł"#,##0.00\)</c:formatCode>
                <c:ptCount val="8"/>
                <c:pt idx="0">
                  <c:v>14728630.699999999</c:v>
                </c:pt>
                <c:pt idx="1">
                  <c:v>5715460</c:v>
                </c:pt>
                <c:pt idx="2">
                  <c:v>29252754.07</c:v>
                </c:pt>
                <c:pt idx="3">
                  <c:v>129925.41</c:v>
                </c:pt>
                <c:pt idx="4">
                  <c:v>120000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covid!$T$14:$T$15</c:f>
              <c:strCache>
                <c:ptCount val="1"/>
                <c:pt idx="0">
                  <c:v>2021 Wypłacono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49243918474664E-2"/>
                  <c:y val="3.34168755221386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834319526627219E-2"/>
                  <c:y val="6.6833751044277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996697158417329E-2"/>
                  <c:y val="-1.67087008860734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5193951347797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746219592373442E-3"/>
                  <c:y val="-3.063178203433381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204470742932281E-3"/>
                  <c:y val="-6.12635640686676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4500000"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covid!$R$16:$R$23</c:f>
              <c:strCache>
                <c:ptCount val="8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  <c:pt idx="7">
                  <c:v>COVID z 21.12.2021 (wnioski o dotację wg PKD)</c:v>
                </c:pt>
              </c:strCache>
            </c:strRef>
          </c:cat>
          <c:val>
            <c:numRef>
              <c:f>covid!$T$16:$T$23</c:f>
              <c:numCache>
                <c:formatCode>"zł"#,##0.00_);[Red]\("zł"#,##0.00\)</c:formatCode>
                <c:ptCount val="8"/>
                <c:pt idx="0">
                  <c:v>1381779.27</c:v>
                </c:pt>
                <c:pt idx="1">
                  <c:v>1223760</c:v>
                </c:pt>
                <c:pt idx="2">
                  <c:v>254477.43</c:v>
                </c:pt>
                <c:pt idx="3" formatCode="General">
                  <c:v>0</c:v>
                </c:pt>
                <c:pt idx="4">
                  <c:v>1504000</c:v>
                </c:pt>
                <c:pt idx="5">
                  <c:v>7935000</c:v>
                </c:pt>
                <c:pt idx="6">
                  <c:v>75000</c:v>
                </c:pt>
                <c:pt idx="7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covid!$U$14:$U$15</c:f>
              <c:strCache>
                <c:ptCount val="1"/>
                <c:pt idx="0">
                  <c:v>2022 Wypłacono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 rot="-4500000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covid!$R$16:$R$23</c:f>
              <c:strCache>
                <c:ptCount val="8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  <c:pt idx="7">
                  <c:v>COVID z 21.12.2021 (wnioski o dotację wg PKD)</c:v>
                </c:pt>
              </c:strCache>
            </c:strRef>
          </c:cat>
          <c:val>
            <c:numRef>
              <c:f>covid!$U$16:$U$23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&quot;zł&quot;#,##0.00_);[Red]\(&quot;zł&quot;#,##0.00\)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58272"/>
        <c:axId val="189662912"/>
      </c:barChart>
      <c:catAx>
        <c:axId val="189558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662912"/>
        <c:crosses val="autoZero"/>
        <c:auto val="1"/>
        <c:lblAlgn val="ctr"/>
        <c:lblOffset val="100"/>
        <c:noMultiLvlLbl val="0"/>
      </c:catAx>
      <c:valAx>
        <c:axId val="189662912"/>
        <c:scaling>
          <c:orientation val="minMax"/>
          <c:max val="300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Kwota wypłaconych dofinansowań w PLN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34307585247043E-2"/>
              <c:y val="4.4904494593678172E-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&quot;zł&quot;#,##0.00_);[Red]\(&quot;zł&quot;#,##0.00\)" sourceLinked="1"/>
        <c:majorTickMark val="none"/>
        <c:minorTickMark val="none"/>
        <c:tickLblPos val="nextTo"/>
        <c:crossAx val="189558272"/>
        <c:crosses val="autoZero"/>
        <c:crossBetween val="between"/>
        <c:majorUnit val="5000000"/>
        <c:minorUnit val="1000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Rejestracja,</a:t>
            </a:r>
            <a:r>
              <a:rPr lang="pl-PL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Świadczenia i Informacja</a:t>
            </a:r>
            <a:endParaRPr lang="pl-PL"/>
          </a:p>
        </c:rich>
      </c:tx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ewidencja!$K$26</c:f>
              <c:strCache>
                <c:ptCount val="1"/>
                <c:pt idx="0">
                  <c:v>01.2022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50000"/>
                </a:prstClr>
              </a:outerShdw>
            </a:effectLst>
          </c:spPr>
          <c:invertIfNegative val="0"/>
          <c:cat>
            <c:strRef>
              <c:f>ewidencja!$J$27:$J$35</c:f>
              <c:strCache>
                <c:ptCount val="9"/>
                <c:pt idx="0">
                  <c:v>Rejestracja</c:v>
                </c:pt>
                <c:pt idx="1">
                  <c:v>w tym z prawem do zasiłku</c:v>
                </c:pt>
                <c:pt idx="2">
                  <c:v>Wyrejestrowanie bezrobotnych</c:v>
                </c:pt>
                <c:pt idx="3">
                  <c:v>Przyznane dodatki aktywizacyjne</c:v>
                </c:pt>
                <c:pt idx="4">
                  <c:v>Liczba wydanych decyzji</c:v>
                </c:pt>
                <c:pt idx="5">
                  <c:v>Liczba wydanych zaświadczeń</c:v>
                </c:pt>
                <c:pt idx="6">
                  <c:v>Informacje PIT 11</c:v>
                </c:pt>
                <c:pt idx="7">
                  <c:v>Weryfikacja zbiegów tytułu do ubezpieczeń</c:v>
                </c:pt>
                <c:pt idx="8">
                  <c:v>Informacje wydane na wniosek instytucji</c:v>
                </c:pt>
              </c:strCache>
            </c:strRef>
          </c:cat>
          <c:val>
            <c:numRef>
              <c:f>ewidencja!$K$27:$K$35</c:f>
              <c:numCache>
                <c:formatCode>General</c:formatCode>
                <c:ptCount val="9"/>
                <c:pt idx="0">
                  <c:v>725</c:v>
                </c:pt>
                <c:pt idx="1">
                  <c:v>180</c:v>
                </c:pt>
                <c:pt idx="2">
                  <c:v>466</c:v>
                </c:pt>
                <c:pt idx="3">
                  <c:v>20</c:v>
                </c:pt>
                <c:pt idx="4">
                  <c:v>1420</c:v>
                </c:pt>
                <c:pt idx="5">
                  <c:v>673</c:v>
                </c:pt>
                <c:pt idx="6">
                  <c:v>2343</c:v>
                </c:pt>
                <c:pt idx="7">
                  <c:v>92</c:v>
                </c:pt>
                <c:pt idx="8">
                  <c:v>81</c:v>
                </c:pt>
              </c:numCache>
            </c:numRef>
          </c:val>
        </c:ser>
        <c:ser>
          <c:idx val="1"/>
          <c:order val="1"/>
          <c:tx>
            <c:strRef>
              <c:f>ewidencja!$L$26</c:f>
              <c:strCache>
                <c:ptCount val="1"/>
                <c:pt idx="0">
                  <c:v>2021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50000"/>
                </a:prstClr>
              </a:outerShdw>
            </a:effectLst>
          </c:spPr>
          <c:invertIfNegative val="0"/>
          <c:cat>
            <c:strRef>
              <c:f>ewidencja!$J$27:$J$35</c:f>
              <c:strCache>
                <c:ptCount val="9"/>
                <c:pt idx="0">
                  <c:v>Rejestracja</c:v>
                </c:pt>
                <c:pt idx="1">
                  <c:v>w tym z prawem do zasiłku</c:v>
                </c:pt>
                <c:pt idx="2">
                  <c:v>Wyrejestrowanie bezrobotnych</c:v>
                </c:pt>
                <c:pt idx="3">
                  <c:v>Przyznane dodatki aktywizacyjne</c:v>
                </c:pt>
                <c:pt idx="4">
                  <c:v>Liczba wydanych decyzji</c:v>
                </c:pt>
                <c:pt idx="5">
                  <c:v>Liczba wydanych zaświadczeń</c:v>
                </c:pt>
                <c:pt idx="6">
                  <c:v>Informacje PIT 11</c:v>
                </c:pt>
                <c:pt idx="7">
                  <c:v>Weryfikacja zbiegów tytułu do ubezpieczeń</c:v>
                </c:pt>
                <c:pt idx="8">
                  <c:v>Informacje wydane na wniosek instytucji</c:v>
                </c:pt>
              </c:strCache>
            </c:strRef>
          </c:cat>
          <c:val>
            <c:numRef>
              <c:f>ewidencja!$L$27:$L$35</c:f>
              <c:numCache>
                <c:formatCode>General</c:formatCode>
                <c:ptCount val="9"/>
                <c:pt idx="0">
                  <c:v>7429</c:v>
                </c:pt>
                <c:pt idx="1">
                  <c:v>1554</c:v>
                </c:pt>
                <c:pt idx="2">
                  <c:v>8692</c:v>
                </c:pt>
                <c:pt idx="3">
                  <c:v>442</c:v>
                </c:pt>
                <c:pt idx="4">
                  <c:v>19674</c:v>
                </c:pt>
                <c:pt idx="5">
                  <c:v>6809</c:v>
                </c:pt>
                <c:pt idx="6">
                  <c:v>2545</c:v>
                </c:pt>
                <c:pt idx="7">
                  <c:v>1170</c:v>
                </c:pt>
                <c:pt idx="8">
                  <c:v>1528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32864"/>
        <c:axId val="189665216"/>
      </c:barChart>
      <c:catAx>
        <c:axId val="189732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665216"/>
        <c:crosses val="autoZero"/>
        <c:auto val="1"/>
        <c:lblAlgn val="ctr"/>
        <c:lblOffset val="100"/>
        <c:noMultiLvlLbl val="0"/>
      </c:catAx>
      <c:valAx>
        <c:axId val="18966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97328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Stopa bezrobocia</a:t>
            </a:r>
            <a:endParaRPr lang="pl-PL"/>
          </a:p>
        </c:rich>
      </c:tx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'stopa bezrobocia'!$L$9</c:f>
              <c:strCache>
                <c:ptCount val="1"/>
                <c:pt idx="0">
                  <c:v>Polska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'stopa bezrobocia'!$M$8:$P$8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'stopa bezrobocia'!$M$9:$P$9</c:f>
              <c:numCache>
                <c:formatCode>General</c:formatCode>
                <c:ptCount val="4"/>
                <c:pt idx="0">
                  <c:v>5.8</c:v>
                </c:pt>
                <c:pt idx="1">
                  <c:v>5.2</c:v>
                </c:pt>
                <c:pt idx="2">
                  <c:v>6.2</c:v>
                </c:pt>
                <c:pt idx="3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'stopa bezrobocia'!$L$10</c:f>
              <c:strCache>
                <c:ptCount val="1"/>
                <c:pt idx="0">
                  <c:v>Lubelskie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'stopa bezrobocia'!$M$8:$P$8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'stopa bezrobocia'!$M$10:$P$10</c:f>
              <c:numCache>
                <c:formatCode>General</c:formatCode>
                <c:ptCount val="4"/>
                <c:pt idx="0">
                  <c:v>8</c:v>
                </c:pt>
                <c:pt idx="1">
                  <c:v>7.4</c:v>
                </c:pt>
                <c:pt idx="2">
                  <c:v>8.1999999999999993</c:v>
                </c:pt>
                <c:pt idx="3">
                  <c:v>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'stopa bezrobocia'!$L$11</c:f>
              <c:strCache>
                <c:ptCount val="1"/>
                <c:pt idx="0">
                  <c:v>powiat bialski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'stopa bezrobocia'!$M$8:$P$8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'stopa bezrobocia'!$M$11:$P$11</c:f>
              <c:numCache>
                <c:formatCode>General</c:formatCode>
                <c:ptCount val="4"/>
                <c:pt idx="0">
                  <c:v>10.1</c:v>
                </c:pt>
                <c:pt idx="1">
                  <c:v>9.4</c:v>
                </c:pt>
                <c:pt idx="2">
                  <c:v>10.3</c:v>
                </c:pt>
                <c:pt idx="3">
                  <c:v>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'stopa bezrobocia'!$L$12</c:f>
              <c:strCache>
                <c:ptCount val="1"/>
                <c:pt idx="0">
                  <c:v>m. Biała Podlaska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'stopa bezrobocia'!$M$8:$P$8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'stopa bezrobocia'!$M$12:$P$12</c:f>
              <c:numCache>
                <c:formatCode>General</c:formatCode>
                <c:ptCount val="4"/>
                <c:pt idx="0">
                  <c:v>10.5</c:v>
                </c:pt>
                <c:pt idx="1">
                  <c:v>9.8000000000000007</c:v>
                </c:pt>
                <c:pt idx="2">
                  <c:v>10.9</c:v>
                </c:pt>
                <c:pt idx="3" formatCode="0.0">
                  <c:v>8.8000000000000007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58496"/>
        <c:axId val="189667520"/>
      </c:lineChart>
      <c:catAx>
        <c:axId val="1900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9667520"/>
        <c:crosses val="autoZero"/>
        <c:auto val="1"/>
        <c:lblAlgn val="ctr"/>
        <c:lblOffset val="100"/>
        <c:noMultiLvlLbl val="0"/>
      </c:catAx>
      <c:valAx>
        <c:axId val="189667520"/>
        <c:scaling>
          <c:orientation val="minMax"/>
          <c:max val="11.5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6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Procentowo</a:t>
                </a:r>
                <a:endParaRPr lang="pl-PL" sz="1600"/>
              </a:p>
            </c:rich>
          </c:tx>
          <c:layout>
            <c:manualLayout>
              <c:xMode val="edge"/>
              <c:yMode val="edge"/>
              <c:x val="0.15823614705504468"/>
              <c:y val="0.2898843612718171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900584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'stopa bezrobocia'!$L$15</c:f>
              <c:strCache>
                <c:ptCount val="1"/>
                <c:pt idx="0">
                  <c:v>Bezrobotni</c:v>
                </c:pt>
              </c:strCache>
            </c:strRef>
          </c:tx>
          <c:marker>
            <c:symbol val="none"/>
          </c:marker>
          <c:cat>
            <c:numRef>
              <c:f>'stopa bezrobocia'!$M$14:$P$14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'stopa bezrobocia'!$M$15:$P$15</c:f>
              <c:numCache>
                <c:formatCode>General</c:formatCode>
                <c:ptCount val="4"/>
                <c:pt idx="0">
                  <c:v>6917</c:v>
                </c:pt>
                <c:pt idx="1">
                  <c:v>6592</c:v>
                </c:pt>
                <c:pt idx="2">
                  <c:v>7366</c:v>
                </c:pt>
                <c:pt idx="3">
                  <c:v>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0032"/>
        <c:axId val="190145088"/>
      </c:lineChart>
      <c:catAx>
        <c:axId val="1900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0145088"/>
        <c:crosses val="autoZero"/>
        <c:auto val="1"/>
        <c:lblAlgn val="ctr"/>
        <c:lblOffset val="100"/>
        <c:noMultiLvlLbl val="0"/>
      </c:catAx>
      <c:valAx>
        <c:axId val="190145088"/>
        <c:scaling>
          <c:orientation val="minMax"/>
          <c:max val="7400"/>
          <c:min val="6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zarejestrowanych bezrobotnych</a:t>
                </a:r>
                <a:endParaRPr lang="pl-PL" sz="1200"/>
              </a:p>
            </c:rich>
          </c:tx>
          <c:layout>
            <c:manualLayout>
              <c:xMode val="edge"/>
              <c:yMode val="edge"/>
              <c:x val="3.3333333333333333E-2"/>
              <c:y val="0.2370099192146436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9006003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COVID-19 Liczba</a:t>
            </a:r>
            <a:r>
              <a:rPr lang="pl-PL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podmiotów</a:t>
            </a:r>
          </a:p>
        </c:rich>
      </c:tx>
      <c:layout>
        <c:manualLayout>
          <c:xMode val="edge"/>
          <c:yMode val="edge"/>
          <c:x val="0.57810887506029063"/>
          <c:y val="1.5835277777777778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covid!$S$4:$S$5</c:f>
              <c:strCache>
                <c:ptCount val="1"/>
                <c:pt idx="0">
                  <c:v>2020 Podmioty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covid!$R$6:$R$12</c:f>
              <c:strCache>
                <c:ptCount val="7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</c:strCache>
            </c:strRef>
          </c:cat>
          <c:val>
            <c:numRef>
              <c:f>covid!$S$6:$S$12</c:f>
              <c:numCache>
                <c:formatCode>General</c:formatCode>
                <c:ptCount val="7"/>
                <c:pt idx="0">
                  <c:v>3824</c:v>
                </c:pt>
                <c:pt idx="1">
                  <c:v>1047</c:v>
                </c:pt>
                <c:pt idx="2">
                  <c:v>5890</c:v>
                </c:pt>
                <c:pt idx="3">
                  <c:v>22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covid!$T$4:$T$5</c:f>
              <c:strCache>
                <c:ptCount val="1"/>
                <c:pt idx="0">
                  <c:v>2021 Podmioty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covid!$R$6:$R$12</c:f>
              <c:strCache>
                <c:ptCount val="7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</c:strCache>
            </c:strRef>
          </c:cat>
          <c:val>
            <c:numRef>
              <c:f>covid!$T$6:$T$12</c:f>
              <c:numCache>
                <c:formatCode>General</c:formatCode>
                <c:ptCount val="7"/>
                <c:pt idx="0">
                  <c:v>328</c:v>
                </c:pt>
                <c:pt idx="1">
                  <c:v>218</c:v>
                </c:pt>
                <c:pt idx="2">
                  <c:v>53</c:v>
                </c:pt>
                <c:pt idx="3">
                  <c:v>0</c:v>
                </c:pt>
                <c:pt idx="4">
                  <c:v>301</c:v>
                </c:pt>
                <c:pt idx="5">
                  <c:v>1588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62080"/>
        <c:axId val="190146816"/>
      </c:barChart>
      <c:catAx>
        <c:axId val="19006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146816"/>
        <c:crosses val="autoZero"/>
        <c:auto val="1"/>
        <c:lblAlgn val="ctr"/>
        <c:lblOffset val="100"/>
        <c:noMultiLvlLbl val="0"/>
      </c:catAx>
      <c:valAx>
        <c:axId val="190146816"/>
        <c:scaling>
          <c:orientation val="minMax"/>
          <c:max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6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podmotów, którym wypłacono dofinansowania</a:t>
                </a:r>
                <a:endParaRPr lang="pl-PL" sz="1600"/>
              </a:p>
            </c:rich>
          </c:tx>
          <c:layout>
            <c:manualLayout>
              <c:xMode val="edge"/>
              <c:yMode val="edge"/>
              <c:x val="2.9079618685917893E-2"/>
              <c:y val="0.15419654490932103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900620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COVID-19 Wypłacone środki</a:t>
            </a:r>
            <a:endParaRPr lang="pl-PL"/>
          </a:p>
        </c:rich>
      </c:tx>
      <c:layout>
        <c:manualLayout>
          <c:xMode val="edge"/>
          <c:yMode val="edge"/>
          <c:x val="0.57305092218602327"/>
          <c:y val="1.9138888888888889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covid!$S$14:$S$15</c:f>
              <c:strCache>
                <c:ptCount val="1"/>
                <c:pt idx="0">
                  <c:v>2020 Wypłacono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2.8560691469372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4500000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covid!$R$16:$R$22</c:f>
              <c:strCache>
                <c:ptCount val="7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</c:strCache>
            </c:strRef>
          </c:cat>
          <c:val>
            <c:numRef>
              <c:f>covid!$S$16:$S$22</c:f>
              <c:numCache>
                <c:formatCode>"zł"#,##0.00_);[Red]\("zł"#,##0.00\)</c:formatCode>
                <c:ptCount val="7"/>
                <c:pt idx="0">
                  <c:v>14728630.699999999</c:v>
                </c:pt>
                <c:pt idx="1">
                  <c:v>5715460</c:v>
                </c:pt>
                <c:pt idx="2">
                  <c:v>29252754.07</c:v>
                </c:pt>
                <c:pt idx="3">
                  <c:v>129925.41</c:v>
                </c:pt>
                <c:pt idx="4">
                  <c:v>120000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covid!$T$14:$T$15</c:f>
              <c:strCache>
                <c:ptCount val="1"/>
                <c:pt idx="0">
                  <c:v>2021 Wypłacono</c:v>
                </c:pt>
              </c:strCache>
            </c:strRef>
          </c:tx>
          <c:spPr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2"/>
              <c:layout>
                <c:manualLayout>
                  <c:x val="4.05862457722660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4500000" anchor="ctr" anchorCtr="1"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covid!$R$16:$R$22</c:f>
              <c:strCache>
                <c:ptCount val="7"/>
                <c:pt idx="0">
                  <c:v>COVID zzb (koszty wynagrodzeń i składek)</c:v>
                </c:pt>
                <c:pt idx="1">
                  <c:v>COVID zzc (koszty prowadzenia działalności)</c:v>
                </c:pt>
                <c:pt idx="2">
                  <c:v>COVID zzd (jednorazowa pożyczka)</c:v>
                </c:pt>
                <c:pt idx="3">
                  <c:v>COVID zze (koszty wynagrodzeń i składek wg PKD)</c:v>
                </c:pt>
                <c:pt idx="4">
                  <c:v>COVID zze4 (wnioski o dotację wg PKD)</c:v>
                </c:pt>
                <c:pt idx="5">
                  <c:v>COVID zze4r (wnioski o dotację wg PKD)</c:v>
                </c:pt>
                <c:pt idx="6">
                  <c:v>COVID zze4a (wnioski o dotację wg PKD)</c:v>
                </c:pt>
              </c:strCache>
            </c:strRef>
          </c:cat>
          <c:val>
            <c:numRef>
              <c:f>covid!$T$16:$T$22</c:f>
              <c:numCache>
                <c:formatCode>"zł"#,##0.00_);[Red]\("zł"#,##0.00\)</c:formatCode>
                <c:ptCount val="7"/>
                <c:pt idx="0">
                  <c:v>1381779.27</c:v>
                </c:pt>
                <c:pt idx="1">
                  <c:v>1223760</c:v>
                </c:pt>
                <c:pt idx="2">
                  <c:v>254477.43</c:v>
                </c:pt>
                <c:pt idx="3" formatCode="General">
                  <c:v>0</c:v>
                </c:pt>
                <c:pt idx="4">
                  <c:v>1504000</c:v>
                </c:pt>
                <c:pt idx="5">
                  <c:v>7935000</c:v>
                </c:pt>
                <c:pt idx="6">
                  <c:v>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69120"/>
        <c:axId val="190149120"/>
      </c:barChart>
      <c:catAx>
        <c:axId val="190469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149120"/>
        <c:crosses val="autoZero"/>
        <c:auto val="1"/>
        <c:lblAlgn val="ctr"/>
        <c:lblOffset val="100"/>
        <c:noMultiLvlLbl val="0"/>
      </c:catAx>
      <c:valAx>
        <c:axId val="190149120"/>
        <c:scaling>
          <c:orientation val="minMax"/>
          <c:max val="300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Kwota wypłaconych dofinansowań </a:t>
                </a:r>
                <a:b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</a:b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w złotych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34307585247043E-2"/>
              <c:y val="4.4904494593678172E-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&quot;zł&quot;#,##0.00_);[Red]\(&quot;zł&quot;#,##0.00\)" sourceLinked="1"/>
        <c:majorTickMark val="none"/>
        <c:minorTickMark val="none"/>
        <c:tickLblPos val="nextTo"/>
        <c:crossAx val="190469120"/>
        <c:crosses val="autoZero"/>
        <c:crossBetween val="between"/>
        <c:majorUnit val="5000000"/>
        <c:minorUnit val="1000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30"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Wydane 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środk</a:t>
            </a: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i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 na aktywizację</a:t>
            </a:r>
            <a:endParaRPr lang="en-US"/>
          </a:p>
        </c:rich>
      </c:tx>
      <c:layout>
        <c:manualLayout>
          <c:xMode val="edge"/>
          <c:yMode val="edge"/>
          <c:x val="0.46226115978306209"/>
          <c:y val="3.6585365853658534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'aktywne formy'!$I$9</c:f>
              <c:strCache>
                <c:ptCount val="1"/>
                <c:pt idx="0">
                  <c:v>Kwota wydanych środków na aktywizację</c:v>
                </c:pt>
              </c:strCache>
            </c:strRef>
          </c:tx>
          <c:marker>
            <c:symbol val="none"/>
          </c:marker>
          <c:cat>
            <c:strRef>
              <c:f>'aktywne formy'!$J$7:$M$7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'aktywne formy'!$J$9:$M$9</c:f>
              <c:numCache>
                <c:formatCode>"zł"#,##0.00_);[Red]\("zł"#,##0.00\)</c:formatCode>
                <c:ptCount val="4"/>
                <c:pt idx="0">
                  <c:v>13206864.77</c:v>
                </c:pt>
                <c:pt idx="1">
                  <c:v>13127068.029999999</c:v>
                </c:pt>
                <c:pt idx="2">
                  <c:v>11269754.779999999</c:v>
                </c:pt>
                <c:pt idx="3" formatCode="#,##0.00\ &quot;zł&quot;">
                  <c:v>19592265.48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9632"/>
        <c:axId val="190151424"/>
      </c:lineChart>
      <c:catAx>
        <c:axId val="19046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151424"/>
        <c:crosses val="autoZero"/>
        <c:auto val="1"/>
        <c:lblAlgn val="ctr"/>
        <c:lblOffset val="100"/>
        <c:noMultiLvlLbl val="0"/>
      </c:catAx>
      <c:valAx>
        <c:axId val="190151424"/>
        <c:scaling>
          <c:orientation val="minMax"/>
          <c:min val="11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Wydane środki na aktywizację</a:t>
                </a:r>
                <a:r>
                  <a:rPr lang="pl-PL" sz="1100" b="1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</a:t>
                </a:r>
                <a:r>
                  <a:rPr lang="pl-PL" sz="11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w tym: dotacje na otwarcie działalności gospodarczej, staże, szkolenia, roboty publiczne, prace interwencyjne, 50+, wyposażenie stanowiska pracy, bony na zasiedlenie.</a:t>
                </a:r>
                <a:endParaRPr lang="pl-PL" sz="1100" b="1"/>
              </a:p>
            </c:rich>
          </c:tx>
          <c:layout>
            <c:manualLayout>
              <c:xMode val="edge"/>
              <c:yMode val="edge"/>
              <c:x val="1.6971757401937185E-2"/>
              <c:y val="4.8371984323877334E-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&quot;zł&quot;#,##0.00_);[Red]\(&quot;zł&quot;#,##0.00\)" sourceLinked="1"/>
        <c:majorTickMark val="none"/>
        <c:minorTickMark val="none"/>
        <c:tickLblPos val="nextTo"/>
        <c:crossAx val="190469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Cudzoziemcy</a:t>
            </a:r>
            <a:endParaRPr lang="pl-PL"/>
          </a:p>
        </c:rich>
      </c:tx>
      <c:layout>
        <c:manualLayout>
          <c:xMode val="edge"/>
          <c:yMode val="edge"/>
          <c:x val="0.53734880115074579"/>
          <c:y val="2.3931617489301435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cudzoziemcy!$J$3</c:f>
              <c:strCache>
                <c:ptCount val="1"/>
                <c:pt idx="0">
                  <c:v>Złożone oświadczenia</c:v>
                </c:pt>
              </c:strCache>
            </c:strRef>
          </c:tx>
          <c:invertIfNegative val="0"/>
          <c:cat>
            <c:numRef>
              <c:f>cudzoziemcy!$K$2:$N$2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cudzoziemcy!$K$3:$N$3</c:f>
              <c:numCache>
                <c:formatCode>General</c:formatCode>
                <c:ptCount val="4"/>
                <c:pt idx="0">
                  <c:v>2605</c:v>
                </c:pt>
                <c:pt idx="1">
                  <c:v>3455</c:v>
                </c:pt>
                <c:pt idx="2">
                  <c:v>6503</c:v>
                </c:pt>
                <c:pt idx="3">
                  <c:v>8493</c:v>
                </c:pt>
              </c:numCache>
            </c:numRef>
          </c:val>
        </c:ser>
        <c:ser>
          <c:idx val="1"/>
          <c:order val="1"/>
          <c:tx>
            <c:strRef>
              <c:f>cudzoziemcy!$J$4</c:f>
              <c:strCache>
                <c:ptCount val="1"/>
                <c:pt idx="0">
                  <c:v>Oświadczenia wpisane do ewidencji</c:v>
                </c:pt>
              </c:strCache>
            </c:strRef>
          </c:tx>
          <c:invertIfNegative val="0"/>
          <c:cat>
            <c:numRef>
              <c:f>cudzoziemcy!$K$2:$N$2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cudzoziemcy!$K$4:$N$4</c:f>
              <c:numCache>
                <c:formatCode>General</c:formatCode>
                <c:ptCount val="4"/>
                <c:pt idx="0">
                  <c:v>2355</c:v>
                </c:pt>
                <c:pt idx="1">
                  <c:v>3137</c:v>
                </c:pt>
                <c:pt idx="2">
                  <c:v>6027</c:v>
                </c:pt>
                <c:pt idx="3">
                  <c:v>7597</c:v>
                </c:pt>
              </c:numCache>
            </c:numRef>
          </c:val>
        </c:ser>
        <c:ser>
          <c:idx val="2"/>
          <c:order val="2"/>
          <c:tx>
            <c:strRef>
              <c:f>cudzoziemcy!$J$5</c:f>
              <c:strCache>
                <c:ptCount val="1"/>
                <c:pt idx="0">
                  <c:v>Wnioski o wydanie zezwolenia</c:v>
                </c:pt>
              </c:strCache>
            </c:strRef>
          </c:tx>
          <c:invertIfNegative val="0"/>
          <c:cat>
            <c:numRef>
              <c:f>cudzoziemcy!$K$2:$N$2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cudzoziemcy!$K$5:$N$5</c:f>
              <c:numCache>
                <c:formatCode>General</c:formatCode>
                <c:ptCount val="4"/>
                <c:pt idx="0">
                  <c:v>722</c:v>
                </c:pt>
                <c:pt idx="1">
                  <c:v>858</c:v>
                </c:pt>
                <c:pt idx="2">
                  <c:v>710</c:v>
                </c:pt>
                <c:pt idx="3">
                  <c:v>912</c:v>
                </c:pt>
              </c:numCache>
            </c:numRef>
          </c:val>
        </c:ser>
        <c:ser>
          <c:idx val="3"/>
          <c:order val="3"/>
          <c:tx>
            <c:strRef>
              <c:f>cudzoziemcy!$J$6</c:f>
              <c:strCache>
                <c:ptCount val="1"/>
                <c:pt idx="0">
                  <c:v>Wydane zezwolenia na pracę sezonową</c:v>
                </c:pt>
              </c:strCache>
            </c:strRef>
          </c:tx>
          <c:invertIfNegative val="0"/>
          <c:cat>
            <c:numRef>
              <c:f>cudzoziemcy!$K$2:$N$2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cudzoziemcy!$K$6:$N$6</c:f>
              <c:numCache>
                <c:formatCode>General</c:formatCode>
                <c:ptCount val="4"/>
                <c:pt idx="0">
                  <c:v>435</c:v>
                </c:pt>
                <c:pt idx="1">
                  <c:v>468</c:v>
                </c:pt>
                <c:pt idx="2">
                  <c:v>378</c:v>
                </c:pt>
                <c:pt idx="3">
                  <c:v>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90471680"/>
        <c:axId val="215212608"/>
      </c:barChart>
      <c:catAx>
        <c:axId val="19047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5212608"/>
        <c:crosses val="autoZero"/>
        <c:auto val="1"/>
        <c:lblAlgn val="ctr"/>
        <c:lblOffset val="100"/>
        <c:noMultiLvlLbl val="0"/>
      </c:catAx>
      <c:valAx>
        <c:axId val="21521260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Procentowo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0.15712471518390309"/>
              <c:y val="0.18419004510663711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0%" sourceLinked="1"/>
        <c:majorTickMark val="none"/>
        <c:minorTickMark val="none"/>
        <c:tickLblPos val="nextTo"/>
        <c:crossAx val="190471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Szkolenia</a:t>
            </a:r>
            <a:endParaRPr lang="pl-PL"/>
          </a:p>
        </c:rich>
      </c:tx>
      <c:layout>
        <c:manualLayout>
          <c:xMode val="edge"/>
          <c:yMode val="edge"/>
          <c:x val="0.52407061266874355"/>
          <c:y val="1.5384615384615385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szkolenia!$R$4</c:f>
              <c:strCache>
                <c:ptCount val="1"/>
                <c:pt idx="0">
                  <c:v>szkolenia grupowe</c:v>
                </c:pt>
              </c:strCache>
            </c:strRef>
          </c:tx>
          <c:invertIfNegative val="0"/>
          <c:cat>
            <c:multiLvlStrRef>
              <c:f>szkolenia!$S$2:$Z$3</c:f>
              <c:multiLvlStrCache>
                <c:ptCount val="8"/>
                <c:lvl>
                  <c:pt idx="0">
                    <c:v>Liczba szkoleń</c:v>
                  </c:pt>
                  <c:pt idx="1">
                    <c:v>Liczba osób</c:v>
                  </c:pt>
                  <c:pt idx="2">
                    <c:v>Liczba szkoleń</c:v>
                  </c:pt>
                  <c:pt idx="3">
                    <c:v>Liczba osób</c:v>
                  </c:pt>
                  <c:pt idx="4">
                    <c:v>Liczba szkoleń</c:v>
                  </c:pt>
                  <c:pt idx="5">
                    <c:v>Liczba osób</c:v>
                  </c:pt>
                  <c:pt idx="6">
                    <c:v>Liczba szkoleń</c:v>
                  </c:pt>
                  <c:pt idx="7">
                    <c:v>Liczba osób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szkolenia!$S$4:$Z$4</c:f>
              <c:numCache>
                <c:formatCode>General</c:formatCode>
                <c:ptCount val="8"/>
                <c:pt idx="0">
                  <c:v>21</c:v>
                </c:pt>
                <c:pt idx="1">
                  <c:v>261</c:v>
                </c:pt>
                <c:pt idx="2">
                  <c:v>18</c:v>
                </c:pt>
                <c:pt idx="3">
                  <c:v>189</c:v>
                </c:pt>
                <c:pt idx="4">
                  <c:v>30</c:v>
                </c:pt>
                <c:pt idx="5">
                  <c:v>295</c:v>
                </c:pt>
                <c:pt idx="6">
                  <c:v>61</c:v>
                </c:pt>
                <c:pt idx="7">
                  <c:v>603</c:v>
                </c:pt>
              </c:numCache>
            </c:numRef>
          </c:val>
        </c:ser>
        <c:ser>
          <c:idx val="1"/>
          <c:order val="1"/>
          <c:tx>
            <c:strRef>
              <c:f>szkolenia!$R$5</c:f>
              <c:strCache>
                <c:ptCount val="1"/>
                <c:pt idx="0">
                  <c:v>bony szkoleniowe</c:v>
                </c:pt>
              </c:strCache>
            </c:strRef>
          </c:tx>
          <c:invertIfNegative val="0"/>
          <c:cat>
            <c:multiLvlStrRef>
              <c:f>szkolenia!$S$2:$Z$3</c:f>
              <c:multiLvlStrCache>
                <c:ptCount val="8"/>
                <c:lvl>
                  <c:pt idx="0">
                    <c:v>Liczba szkoleń</c:v>
                  </c:pt>
                  <c:pt idx="1">
                    <c:v>Liczba osób</c:v>
                  </c:pt>
                  <c:pt idx="2">
                    <c:v>Liczba szkoleń</c:v>
                  </c:pt>
                  <c:pt idx="3">
                    <c:v>Liczba osób</c:v>
                  </c:pt>
                  <c:pt idx="4">
                    <c:v>Liczba szkoleń</c:v>
                  </c:pt>
                  <c:pt idx="5">
                    <c:v>Liczba osób</c:v>
                  </c:pt>
                  <c:pt idx="6">
                    <c:v>Liczba szkoleń</c:v>
                  </c:pt>
                  <c:pt idx="7">
                    <c:v>Liczba osób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szkolenia!$S$5:$Z$5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11</c:v>
                </c:pt>
                <c:pt idx="3">
                  <c:v>23</c:v>
                </c:pt>
                <c:pt idx="4">
                  <c:v>4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</c:numCache>
            </c:numRef>
          </c:val>
        </c:ser>
        <c:ser>
          <c:idx val="2"/>
          <c:order val="2"/>
          <c:tx>
            <c:strRef>
              <c:f>szkolenia!$R$6</c:f>
              <c:strCache>
                <c:ptCount val="1"/>
                <c:pt idx="0">
                  <c:v>szkolenia indywidualne</c:v>
                </c:pt>
              </c:strCache>
            </c:strRef>
          </c:tx>
          <c:invertIfNegative val="0"/>
          <c:cat>
            <c:multiLvlStrRef>
              <c:f>szkolenia!$S$2:$Z$3</c:f>
              <c:multiLvlStrCache>
                <c:ptCount val="8"/>
                <c:lvl>
                  <c:pt idx="0">
                    <c:v>Liczba szkoleń</c:v>
                  </c:pt>
                  <c:pt idx="1">
                    <c:v>Liczba osób</c:v>
                  </c:pt>
                  <c:pt idx="2">
                    <c:v>Liczba szkoleń</c:v>
                  </c:pt>
                  <c:pt idx="3">
                    <c:v>Liczba osób</c:v>
                  </c:pt>
                  <c:pt idx="4">
                    <c:v>Liczba szkoleń</c:v>
                  </c:pt>
                  <c:pt idx="5">
                    <c:v>Liczba osób</c:v>
                  </c:pt>
                  <c:pt idx="6">
                    <c:v>Liczba szkoleń</c:v>
                  </c:pt>
                  <c:pt idx="7">
                    <c:v>Liczba osób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szkolenia!$S$6:$Z$6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15299072"/>
        <c:axId val="215214912"/>
      </c:barChart>
      <c:catAx>
        <c:axId val="215299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214912"/>
        <c:crosses val="autoZero"/>
        <c:auto val="1"/>
        <c:lblAlgn val="ctr"/>
        <c:lblOffset val="100"/>
        <c:noMultiLvlLbl val="0"/>
      </c:catAx>
      <c:valAx>
        <c:axId val="21521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6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szkoleń i osób, które wzięły w nich udział procenowo</a:t>
                </a:r>
                <a:endParaRPr lang="pl-PL" sz="1600"/>
              </a:p>
            </c:rich>
          </c:tx>
          <c:layout>
            <c:manualLayout>
              <c:xMode val="edge"/>
              <c:yMode val="edge"/>
              <c:x val="4.9433483735881335E-2"/>
              <c:y val="8.4814341603525981E-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0%" sourceLinked="1"/>
        <c:majorTickMark val="none"/>
        <c:minorTickMark val="none"/>
        <c:tickLblPos val="nextTo"/>
        <c:crossAx val="2152990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layout/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'stopa bezrobocia'!$L$15</c:f>
              <c:strCache>
                <c:ptCount val="1"/>
                <c:pt idx="0">
                  <c:v>Bezrobotni</c:v>
                </c:pt>
              </c:strCache>
            </c:strRef>
          </c:tx>
          <c:marker>
            <c:symbol val="none"/>
          </c:marker>
          <c:cat>
            <c:strRef>
              <c:f>'stopa bezrobocia'!$M$14:$Q$14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'stopa bezrobocia'!$M$15:$Q$15</c:f>
              <c:numCache>
                <c:formatCode>General</c:formatCode>
                <c:ptCount val="5"/>
                <c:pt idx="0">
                  <c:v>6917</c:v>
                </c:pt>
                <c:pt idx="1">
                  <c:v>6592</c:v>
                </c:pt>
                <c:pt idx="2">
                  <c:v>7366</c:v>
                </c:pt>
                <c:pt idx="3">
                  <c:v>6103</c:v>
                </c:pt>
                <c:pt idx="4">
                  <c:v>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78848"/>
        <c:axId val="187187200"/>
      </c:lineChart>
      <c:catAx>
        <c:axId val="187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187200"/>
        <c:crosses val="autoZero"/>
        <c:auto val="1"/>
        <c:lblAlgn val="ctr"/>
        <c:lblOffset val="100"/>
        <c:noMultiLvlLbl val="0"/>
      </c:catAx>
      <c:valAx>
        <c:axId val="187187200"/>
        <c:scaling>
          <c:orientation val="minMax"/>
          <c:max val="8000"/>
          <c:min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zarejestrowanych bezrobotnych</a:t>
                </a:r>
                <a:endParaRPr lang="pl-PL" sz="1200"/>
              </a:p>
            </c:rich>
          </c:tx>
          <c:layout>
            <c:manualLayout>
              <c:xMode val="edge"/>
              <c:yMode val="edge"/>
              <c:x val="3.9923205645422837E-2"/>
              <c:y val="0.1309644288577154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87278848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Krajowy Fundusz Szkoleniowy</a:t>
            </a:r>
            <a:endParaRPr lang="pl-PL"/>
          </a:p>
        </c:rich>
      </c:tx>
      <c:layout>
        <c:manualLayout>
          <c:xMode val="edge"/>
          <c:yMode val="edge"/>
          <c:x val="0.42349535521542947"/>
          <c:y val="2.8042054515481581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szkolenia!$S$28:$S$29</c:f>
              <c:strCache>
                <c:ptCount val="1"/>
                <c:pt idx="0">
                  <c:v>Finansowanie pracodawcom kosztów kształcenia ustawicznego Wnioski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szkolenia!$S$30:$S$33</c:f>
              <c:numCache>
                <c:formatCode>General</c:formatCode>
                <c:ptCount val="4"/>
                <c:pt idx="0">
                  <c:v>52</c:v>
                </c:pt>
                <c:pt idx="1">
                  <c:v>157</c:v>
                </c:pt>
                <c:pt idx="2">
                  <c:v>143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strRef>
              <c:f>szkolenia!$T$28:$T$29</c:f>
              <c:strCache>
                <c:ptCount val="1"/>
                <c:pt idx="0">
                  <c:v>Finansowanie pracodawcom kosztów kształcenia ustawicznego Otrzymali środki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szkolenia!$T$30:$T$33</c:f>
              <c:numCache>
                <c:formatCode>General</c:formatCode>
                <c:ptCount val="4"/>
                <c:pt idx="0">
                  <c:v>37</c:v>
                </c:pt>
                <c:pt idx="1">
                  <c:v>102</c:v>
                </c:pt>
                <c:pt idx="2">
                  <c:v>93</c:v>
                </c:pt>
                <c:pt idx="3">
                  <c:v>87</c:v>
                </c:pt>
              </c:numCache>
            </c:numRef>
          </c:val>
        </c:ser>
        <c:ser>
          <c:idx val="2"/>
          <c:order val="2"/>
          <c:tx>
            <c:strRef>
              <c:f>szkolenia!$U$28:$U$29</c:f>
              <c:strCache>
                <c:ptCount val="1"/>
                <c:pt idx="0">
                  <c:v>Uczestnicy działań finansowanych z KFS Liczba pracodawców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szkolenia!$U$30:$U$33</c:f>
              <c:numCache>
                <c:formatCode>General</c:formatCode>
                <c:ptCount val="4"/>
                <c:pt idx="0">
                  <c:v>16</c:v>
                </c:pt>
                <c:pt idx="1">
                  <c:v>29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</c:ser>
        <c:ser>
          <c:idx val="3"/>
          <c:order val="3"/>
          <c:tx>
            <c:strRef>
              <c:f>szkolenia!$V$28:$V$29</c:f>
              <c:strCache>
                <c:ptCount val="1"/>
                <c:pt idx="0">
                  <c:v>Uczestnicy działań finansowanych z KFS Liczba pracowników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szkolenia!$V$30:$V$33</c:f>
              <c:numCache>
                <c:formatCode>General</c:formatCode>
                <c:ptCount val="4"/>
                <c:pt idx="0">
                  <c:v>111</c:v>
                </c:pt>
                <c:pt idx="1">
                  <c:v>233</c:v>
                </c:pt>
                <c:pt idx="2">
                  <c:v>253</c:v>
                </c:pt>
                <c:pt idx="3">
                  <c:v>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99584"/>
        <c:axId val="215217792"/>
      </c:barChart>
      <c:catAx>
        <c:axId val="21529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5217792"/>
        <c:crosses val="autoZero"/>
        <c:auto val="1"/>
        <c:lblAlgn val="ctr"/>
        <c:lblOffset val="100"/>
        <c:noMultiLvlLbl val="0"/>
      </c:catAx>
      <c:valAx>
        <c:axId val="215217792"/>
        <c:scaling>
          <c:orientation val="minMax"/>
          <c:max val="26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1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Finansowanie pracodawcom kosztów kształcenia </a:t>
                </a:r>
              </a:p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1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ustawicznego ze środków KFS. Uczestnicy działań</a:t>
                </a:r>
              </a:p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200" b="1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finansowanych ze środków KFS.</a:t>
                </a:r>
                <a:endParaRPr lang="pl-PL" sz="1200" b="1" i="0" u="none" strike="noStrike" baseline="0"/>
              </a:p>
            </c:rich>
          </c:tx>
          <c:layout>
            <c:manualLayout>
              <c:xMode val="edge"/>
              <c:yMode val="edge"/>
              <c:x val="6.1796691143944094E-2"/>
              <c:y val="2.4513937655326289E-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2152995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Liczba osób zaktywizowanych</a:t>
            </a:r>
            <a:endParaRPr lang="en-US"/>
          </a:p>
        </c:rich>
      </c:tx>
      <c:layout>
        <c:manualLayout>
          <c:xMode val="edge"/>
          <c:yMode val="edge"/>
          <c:x val="0.13485460255861162"/>
          <c:y val="2.8781263880476478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'aktywne formy'!$I$8</c:f>
              <c:strCache>
                <c:ptCount val="1"/>
                <c:pt idx="0">
                  <c:v>Osoby</c:v>
                </c:pt>
              </c:strCache>
            </c:strRef>
          </c:tx>
          <c:marker>
            <c:symbol val="none"/>
          </c:marker>
          <c:cat>
            <c:strRef>
              <c:f>'aktywne formy'!$J$7:$M$7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'aktywne formy'!$J$8:$M$8</c:f>
              <c:numCache>
                <c:formatCode>General</c:formatCode>
                <c:ptCount val="4"/>
                <c:pt idx="0">
                  <c:v>1732</c:v>
                </c:pt>
                <c:pt idx="1">
                  <c:v>1554</c:v>
                </c:pt>
                <c:pt idx="2">
                  <c:v>1547</c:v>
                </c:pt>
                <c:pt idx="3">
                  <c:v>2930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01632"/>
        <c:axId val="215219520"/>
      </c:lineChart>
      <c:catAx>
        <c:axId val="21530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5219520"/>
        <c:crosses val="autoZero"/>
        <c:auto val="1"/>
        <c:lblAlgn val="ctr"/>
        <c:lblOffset val="100"/>
        <c:noMultiLvlLbl val="0"/>
      </c:catAx>
      <c:valAx>
        <c:axId val="215219520"/>
        <c:scaling>
          <c:orientation val="minMax"/>
          <c:min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 b="1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osób</a:t>
                </a:r>
                <a:endParaRPr lang="pl-PL" sz="1400" b="1"/>
              </a:p>
            </c:rich>
          </c:tx>
          <c:layout>
            <c:manualLayout>
              <c:xMode val="edge"/>
              <c:yMode val="edge"/>
              <c:x val="4.9334423402496372E-2"/>
              <c:y val="0.361935970578528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153016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9949128676512001"/>
          <c:y val="0.50953223312839313"/>
          <c:w val="0.59097383213364418"/>
          <c:h val="0.47156473591485998"/>
        </c:manualLayout>
      </c:layout>
      <c:pieChart>
        <c:varyColors val="1"/>
        <c:ser>
          <c:idx val="0"/>
          <c:order val="0"/>
          <c:tx>
            <c:strRef>
              <c:f>'aktywne formy'!$B$62</c:f>
              <c:strCache>
                <c:ptCount val="1"/>
              </c:strCache>
            </c:strRef>
          </c:tx>
          <c:explosion val="25"/>
          <c:dPt>
            <c:idx val="0"/>
            <c:bubble3D val="0"/>
            <c:explosion val="5"/>
          </c:dPt>
          <c:dPt>
            <c:idx val="1"/>
            <c:bubble3D val="0"/>
            <c:explosion val="16"/>
          </c:dPt>
          <c:dLbls>
            <c:dLbl>
              <c:idx val="0"/>
              <c:layout>
                <c:manualLayout>
                  <c:x val="3.4334763948497958E-2"/>
                  <c:y val="-5.47945205479452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224606580829687E-3"/>
                  <c:y val="9.13242009132418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'aktywne formy'!$C$61:$C$61</c:f>
              <c:numCache>
                <c:formatCode>General</c:formatCode>
                <c:ptCount val="1"/>
              </c:numCache>
            </c:numRef>
          </c:cat>
          <c:val>
            <c:numRef>
              <c:f>'aktywne formy'!$C$62:$C$62</c:f>
              <c:numCache>
                <c:formatCode>#,##0.00\ "zł"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 sz="1100" b="1"/>
          </a:pPr>
          <a:endParaRPr lang="pl-PL"/>
        </a:p>
      </c:txPr>
    </c:legend>
    <c:plotVisOnly val="1"/>
    <c:dispBlanksAs val="gap"/>
    <c:showDLblsOverMax val="0"/>
  </c:chart>
  <c:spPr>
    <a:ln w="12700">
      <a:prstDash val="sysDot"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9102573871814408"/>
          <c:y val="0.43345673628894066"/>
          <c:w val="0.46992083650833966"/>
          <c:h val="0.56654326371105934"/>
        </c:manualLayout>
      </c:layout>
      <c:pieChart>
        <c:varyColors val="1"/>
        <c:ser>
          <c:idx val="0"/>
          <c:order val="0"/>
          <c:tx>
            <c:strRef>
              <c:f>szkolenia!$S$14</c:f>
              <c:strCache>
                <c:ptCount val="1"/>
              </c:strCache>
            </c:strRef>
          </c:tx>
          <c:explosion val="21"/>
          <c:dPt>
            <c:idx val="0"/>
            <c:bubble3D val="0"/>
            <c:explosion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539764376048135E-2"/>
                  <c:y val="-9.3817987037334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391884632196061E-2"/>
                  <c:y val="6.236049065295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szkolenia!$R$15:$R$16</c:f>
              <c:numCache>
                <c:formatCode>General</c:formatCode>
                <c:ptCount val="2"/>
              </c:numCache>
            </c:numRef>
          </c:cat>
          <c:val>
            <c:numRef>
              <c:f>szkolenia!$S$15:$S$16</c:f>
              <c:numCache>
                <c:formatCode>#,##0.00\ "zł"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1.4531648660196541E-2"/>
          <c:y val="0.26386178314585546"/>
          <c:w val="0.6967932435864872"/>
          <c:h val="0.21561613035842642"/>
        </c:manualLayout>
      </c:layout>
      <c:overlay val="0"/>
      <c:txPr>
        <a:bodyPr/>
        <a:lstStyle/>
        <a:p>
          <a:pPr>
            <a:defRPr sz="1100" b="1"/>
          </a:pPr>
          <a:endParaRPr lang="pl-PL"/>
        </a:p>
      </c:txPr>
    </c:legend>
    <c:plotVisOnly val="1"/>
    <c:dispBlanksAs val="gap"/>
    <c:showDLblsOverMax val="0"/>
  </c:chart>
  <c:spPr>
    <a:ln w="12700">
      <a:prstDash val="sysDot"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Rejestracja,</a:t>
            </a:r>
            <a:r>
              <a:rPr lang="pl-PL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Świadczenia i Informacja</a:t>
            </a:r>
            <a:endParaRPr lang="pl-PL"/>
          </a:p>
        </c:rich>
      </c:tx>
      <c:layout/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ewidencja!$K$26</c:f>
              <c:strCache>
                <c:ptCount val="1"/>
                <c:pt idx="0">
                  <c:v>01.2022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ewidencja!$J$27:$J$35</c:f>
              <c:strCache>
                <c:ptCount val="9"/>
                <c:pt idx="0">
                  <c:v>Rejestracja</c:v>
                </c:pt>
                <c:pt idx="1">
                  <c:v>w tym z prawem do zasiłku</c:v>
                </c:pt>
                <c:pt idx="2">
                  <c:v>Wyrejestrowanie bezrobotnych</c:v>
                </c:pt>
                <c:pt idx="3">
                  <c:v>Przyznane dodatki aktywizacyjne</c:v>
                </c:pt>
                <c:pt idx="4">
                  <c:v>Liczba wydanych decyzji</c:v>
                </c:pt>
                <c:pt idx="5">
                  <c:v>Liczba wydanych zaświadczeń</c:v>
                </c:pt>
                <c:pt idx="6">
                  <c:v>Informacje PIT 11</c:v>
                </c:pt>
                <c:pt idx="7">
                  <c:v>Weryfikacja zbiegów tytułu do ubezpieczeń</c:v>
                </c:pt>
                <c:pt idx="8">
                  <c:v>Informacje wydane na wniosek instytucji</c:v>
                </c:pt>
              </c:strCache>
            </c:strRef>
          </c:cat>
          <c:val>
            <c:numRef>
              <c:f>ewidencja!$K$27:$K$35</c:f>
              <c:numCache>
                <c:formatCode>General</c:formatCode>
                <c:ptCount val="9"/>
                <c:pt idx="0">
                  <c:v>725</c:v>
                </c:pt>
                <c:pt idx="1">
                  <c:v>180</c:v>
                </c:pt>
                <c:pt idx="2">
                  <c:v>466</c:v>
                </c:pt>
                <c:pt idx="3">
                  <c:v>20</c:v>
                </c:pt>
                <c:pt idx="4">
                  <c:v>1420</c:v>
                </c:pt>
                <c:pt idx="5">
                  <c:v>673</c:v>
                </c:pt>
                <c:pt idx="6">
                  <c:v>2343</c:v>
                </c:pt>
                <c:pt idx="7">
                  <c:v>92</c:v>
                </c:pt>
                <c:pt idx="8">
                  <c:v>81</c:v>
                </c:pt>
              </c:numCache>
            </c:numRef>
          </c:val>
        </c:ser>
        <c:ser>
          <c:idx val="1"/>
          <c:order val="1"/>
          <c:tx>
            <c:strRef>
              <c:f>ewidencja!$L$26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ewidencja!$J$27:$J$35</c:f>
              <c:strCache>
                <c:ptCount val="9"/>
                <c:pt idx="0">
                  <c:v>Rejestracja</c:v>
                </c:pt>
                <c:pt idx="1">
                  <c:v>w tym z prawem do zasiłku</c:v>
                </c:pt>
                <c:pt idx="2">
                  <c:v>Wyrejestrowanie bezrobotnych</c:v>
                </c:pt>
                <c:pt idx="3">
                  <c:v>Przyznane dodatki aktywizacyjne</c:v>
                </c:pt>
                <c:pt idx="4">
                  <c:v>Liczba wydanych decyzji</c:v>
                </c:pt>
                <c:pt idx="5">
                  <c:v>Liczba wydanych zaświadczeń</c:v>
                </c:pt>
                <c:pt idx="6">
                  <c:v>Informacje PIT 11</c:v>
                </c:pt>
                <c:pt idx="7">
                  <c:v>Weryfikacja zbiegów tytułu do ubezpieczeń</c:v>
                </c:pt>
                <c:pt idx="8">
                  <c:v>Informacje wydane na wniosek instytucji</c:v>
                </c:pt>
              </c:strCache>
            </c:strRef>
          </c:cat>
          <c:val>
            <c:numRef>
              <c:f>ewidencja!$L$27:$L$35</c:f>
              <c:numCache>
                <c:formatCode>General</c:formatCode>
                <c:ptCount val="9"/>
                <c:pt idx="0">
                  <c:v>7429</c:v>
                </c:pt>
                <c:pt idx="1">
                  <c:v>1554</c:v>
                </c:pt>
                <c:pt idx="2">
                  <c:v>8692</c:v>
                </c:pt>
                <c:pt idx="3">
                  <c:v>442</c:v>
                </c:pt>
                <c:pt idx="4">
                  <c:v>19674</c:v>
                </c:pt>
                <c:pt idx="5">
                  <c:v>6809</c:v>
                </c:pt>
                <c:pt idx="6">
                  <c:v>2545</c:v>
                </c:pt>
                <c:pt idx="7">
                  <c:v>1170</c:v>
                </c:pt>
                <c:pt idx="8">
                  <c:v>1528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80896"/>
        <c:axId val="187188928"/>
      </c:barChart>
      <c:catAx>
        <c:axId val="18728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188928"/>
        <c:crosses val="autoZero"/>
        <c:auto val="1"/>
        <c:lblAlgn val="ctr"/>
        <c:lblOffset val="100"/>
        <c:noMultiLvlLbl val="0"/>
      </c:catAx>
      <c:valAx>
        <c:axId val="187188928"/>
        <c:scaling>
          <c:orientation val="minMax"/>
          <c:max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72808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Cudzoziemcy</a:t>
            </a:r>
            <a:endParaRPr lang="pl-PL"/>
          </a:p>
        </c:rich>
      </c:tx>
      <c:layout>
        <c:manualLayout>
          <c:xMode val="edge"/>
          <c:yMode val="edge"/>
          <c:x val="0.53734880115074579"/>
          <c:y val="2.3931617489301435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cudzoziemcy!$J$3</c:f>
              <c:strCache>
                <c:ptCount val="1"/>
                <c:pt idx="0">
                  <c:v>Złożone oświadczenia</c:v>
                </c:pt>
              </c:strCache>
            </c:strRef>
          </c:tx>
          <c:invertIfNegative val="0"/>
          <c:cat>
            <c:strRef>
              <c:f>cudzoziemcy!$K$2:$O$2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cudzoziemcy!$K$3:$O$3</c:f>
              <c:numCache>
                <c:formatCode>General</c:formatCode>
                <c:ptCount val="5"/>
                <c:pt idx="0">
                  <c:v>2605</c:v>
                </c:pt>
                <c:pt idx="1">
                  <c:v>3455</c:v>
                </c:pt>
                <c:pt idx="2">
                  <c:v>6503</c:v>
                </c:pt>
                <c:pt idx="3">
                  <c:v>8493</c:v>
                </c:pt>
                <c:pt idx="4">
                  <c:v>643</c:v>
                </c:pt>
              </c:numCache>
            </c:numRef>
          </c:val>
        </c:ser>
        <c:ser>
          <c:idx val="1"/>
          <c:order val="1"/>
          <c:tx>
            <c:strRef>
              <c:f>cudzoziemcy!$J$4</c:f>
              <c:strCache>
                <c:ptCount val="1"/>
                <c:pt idx="0">
                  <c:v>Oświadczenia wpisane do ewidencji</c:v>
                </c:pt>
              </c:strCache>
            </c:strRef>
          </c:tx>
          <c:invertIfNegative val="0"/>
          <c:cat>
            <c:strRef>
              <c:f>cudzoziemcy!$K$2:$O$2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cudzoziemcy!$K$4:$O$4</c:f>
              <c:numCache>
                <c:formatCode>General</c:formatCode>
                <c:ptCount val="5"/>
                <c:pt idx="0">
                  <c:v>2355</c:v>
                </c:pt>
                <c:pt idx="1">
                  <c:v>3137</c:v>
                </c:pt>
                <c:pt idx="2">
                  <c:v>6027</c:v>
                </c:pt>
                <c:pt idx="3">
                  <c:v>7597</c:v>
                </c:pt>
                <c:pt idx="4">
                  <c:v>517</c:v>
                </c:pt>
              </c:numCache>
            </c:numRef>
          </c:val>
        </c:ser>
        <c:ser>
          <c:idx val="2"/>
          <c:order val="2"/>
          <c:tx>
            <c:strRef>
              <c:f>cudzoziemcy!$J$5</c:f>
              <c:strCache>
                <c:ptCount val="1"/>
                <c:pt idx="0">
                  <c:v>Wnioski o wydanie zezwolenia</c:v>
                </c:pt>
              </c:strCache>
            </c:strRef>
          </c:tx>
          <c:invertIfNegative val="0"/>
          <c:cat>
            <c:strRef>
              <c:f>cudzoziemcy!$K$2:$O$2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cudzoziemcy!$K$5:$O$5</c:f>
              <c:numCache>
                <c:formatCode>General</c:formatCode>
                <c:ptCount val="5"/>
                <c:pt idx="0">
                  <c:v>722</c:v>
                </c:pt>
                <c:pt idx="1">
                  <c:v>858</c:v>
                </c:pt>
                <c:pt idx="2">
                  <c:v>710</c:v>
                </c:pt>
                <c:pt idx="3">
                  <c:v>912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cudzoziemcy!$J$6</c:f>
              <c:strCache>
                <c:ptCount val="1"/>
                <c:pt idx="0">
                  <c:v>Wydane zezwolenia na pracę sezonową</c:v>
                </c:pt>
              </c:strCache>
            </c:strRef>
          </c:tx>
          <c:invertIfNegative val="0"/>
          <c:cat>
            <c:strRef>
              <c:f>cudzoziemcy!$K$2:$O$2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cudzoziemcy!$K$6:$O$6</c:f>
              <c:numCache>
                <c:formatCode>General</c:formatCode>
                <c:ptCount val="5"/>
                <c:pt idx="0">
                  <c:v>435</c:v>
                </c:pt>
                <c:pt idx="1">
                  <c:v>468</c:v>
                </c:pt>
                <c:pt idx="2">
                  <c:v>378</c:v>
                </c:pt>
                <c:pt idx="3">
                  <c:v>508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88258304"/>
        <c:axId val="187191232"/>
      </c:barChart>
      <c:catAx>
        <c:axId val="1882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191232"/>
        <c:crosses val="autoZero"/>
        <c:auto val="1"/>
        <c:lblAlgn val="ctr"/>
        <c:lblOffset val="100"/>
        <c:noMultiLvlLbl val="0"/>
      </c:catAx>
      <c:valAx>
        <c:axId val="18719123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Procentowo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0.21589561091340451"/>
              <c:y val="0.2644602558825612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0%" sourceLinked="1"/>
        <c:majorTickMark val="none"/>
        <c:minorTickMark val="none"/>
        <c:tickLblPos val="nextTo"/>
        <c:crossAx val="188258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8232720909889"/>
          <c:y val="0.25"/>
          <c:w val="0.43333333333333329"/>
          <c:h val="0.7222222222222221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cudzoziemcy!$J$9:$J$14</c:f>
              <c:strCache>
                <c:ptCount val="6"/>
                <c:pt idx="0">
                  <c:v>Ukraina</c:v>
                </c:pt>
                <c:pt idx="1">
                  <c:v>Białoruś</c:v>
                </c:pt>
                <c:pt idx="2">
                  <c:v>Mołdawia</c:v>
                </c:pt>
                <c:pt idx="3">
                  <c:v>Gruzja</c:v>
                </c:pt>
                <c:pt idx="4">
                  <c:v>Rosja</c:v>
                </c:pt>
                <c:pt idx="5">
                  <c:v>Armenia</c:v>
                </c:pt>
              </c:strCache>
            </c:strRef>
          </c:cat>
          <c:val>
            <c:numRef>
              <c:f>cudzoziemcy!$K$9:$K$14</c:f>
              <c:numCache>
                <c:formatCode>General</c:formatCode>
                <c:ptCount val="6"/>
                <c:pt idx="0">
                  <c:v>227</c:v>
                </c:pt>
                <c:pt idx="1">
                  <c:v>221</c:v>
                </c:pt>
                <c:pt idx="2">
                  <c:v>5</c:v>
                </c:pt>
                <c:pt idx="3">
                  <c:v>39</c:v>
                </c:pt>
                <c:pt idx="4">
                  <c:v>21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0931758530187"/>
          <c:y val="0.29051509186351704"/>
          <c:w val="0.22379068241469813"/>
          <c:h val="0.567117964421114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800">
                <a:solidFill>
                  <a:schemeClr val="bg1"/>
                </a:solidFill>
              </a:defRPr>
            </a:pPr>
            <a:r>
              <a:rPr lang="pl-PL" sz="1800">
                <a:solidFill>
                  <a:schemeClr val="bg1"/>
                </a:solidFill>
              </a:rPr>
              <a:t>Liczba osób zaktywizowanych</a:t>
            </a:r>
            <a:endParaRPr lang="en-US" sz="180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368770415326062"/>
          <c:y val="3.2883827983040577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'aktywne formy'!$I$8</c:f>
              <c:strCache>
                <c:ptCount val="1"/>
                <c:pt idx="0">
                  <c:v>Osoby</c:v>
                </c:pt>
              </c:strCache>
            </c:strRef>
          </c:tx>
          <c:marker>
            <c:symbol val="none"/>
          </c:marker>
          <c:cat>
            <c:strRef>
              <c:f>'aktywne formy'!$J$7:$N$7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'aktywne formy'!$J$8:$N$8</c:f>
              <c:numCache>
                <c:formatCode>General</c:formatCode>
                <c:ptCount val="5"/>
                <c:pt idx="0">
                  <c:v>1732</c:v>
                </c:pt>
                <c:pt idx="1">
                  <c:v>1554</c:v>
                </c:pt>
                <c:pt idx="2">
                  <c:v>1547</c:v>
                </c:pt>
                <c:pt idx="3">
                  <c:v>2930</c:v>
                </c:pt>
                <c:pt idx="4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14496"/>
        <c:axId val="187194688"/>
      </c:lineChart>
      <c:catAx>
        <c:axId val="188714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194688"/>
        <c:crosses val="autoZero"/>
        <c:auto val="1"/>
        <c:lblAlgn val="ctr"/>
        <c:lblOffset val="100"/>
        <c:noMultiLvlLbl val="0"/>
      </c:catAx>
      <c:valAx>
        <c:axId val="187194688"/>
        <c:scaling>
          <c:orientation val="minMax"/>
          <c:max val="3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Liczba osób.</a:t>
                </a:r>
              </a:p>
            </c:rich>
          </c:tx>
          <c:layout>
            <c:manualLayout>
              <c:xMode val="edge"/>
              <c:yMode val="edge"/>
              <c:x val="1.5146293374747466E-2"/>
              <c:y val="0.40984001615182719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88714496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Wydane 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środk</a:t>
            </a: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i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 na aktywizację</a:t>
            </a:r>
            <a:endParaRPr lang="en-US"/>
          </a:p>
        </c:rich>
      </c:tx>
      <c:layout>
        <c:manualLayout>
          <c:xMode val="edge"/>
          <c:yMode val="edge"/>
          <c:x val="0.46226115978306209"/>
          <c:y val="3.6585365853658534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'aktywne formy'!$I$9</c:f>
              <c:strCache>
                <c:ptCount val="1"/>
                <c:pt idx="0">
                  <c:v>Kwota wydanych środków na aktywizację</c:v>
                </c:pt>
              </c:strCache>
            </c:strRef>
          </c:tx>
          <c:marker>
            <c:symbol val="none"/>
          </c:marker>
          <c:cat>
            <c:strRef>
              <c:f>'aktywne formy'!$J$7:$N$7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01.2022</c:v>
                </c:pt>
              </c:strCache>
            </c:strRef>
          </c:cat>
          <c:val>
            <c:numRef>
              <c:f>'aktywne formy'!$J$9:$N$9</c:f>
              <c:numCache>
                <c:formatCode>"zł"#,##0.00_);[Red]\("zł"#,##0.00\)</c:formatCode>
                <c:ptCount val="5"/>
                <c:pt idx="0">
                  <c:v>13206864.77</c:v>
                </c:pt>
                <c:pt idx="1">
                  <c:v>13127068.029999999</c:v>
                </c:pt>
                <c:pt idx="2">
                  <c:v>11269754.779999999</c:v>
                </c:pt>
                <c:pt idx="3" formatCode="#,##0.00\ &quot;zł&quot;">
                  <c:v>19592265.48</c:v>
                </c:pt>
                <c:pt idx="4" formatCode="#,##0.00\ &quot;zł&quot;">
                  <c:v>4513299.1499999994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38912"/>
        <c:axId val="188802176"/>
      </c:lineChart>
      <c:catAx>
        <c:axId val="188838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802176"/>
        <c:crosses val="autoZero"/>
        <c:auto val="1"/>
        <c:lblAlgn val="ctr"/>
        <c:lblOffset val="100"/>
        <c:noMultiLvlLbl val="0"/>
      </c:catAx>
      <c:valAx>
        <c:axId val="188802176"/>
        <c:scaling>
          <c:orientation val="minMax"/>
          <c:max val="25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 b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Wydane środki na aktywizację</a:t>
                </a:r>
                <a:r>
                  <a:rPr lang="pl-PL" sz="1100" b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</a:t>
                </a:r>
                <a:r>
                  <a:rPr lang="pl-PL" sz="1100" b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w tym: dotacje na otwarcie działalności gospodarczej, wyposażenie stanowiska pracy, staże, szkolenia, roboty publiczne, prace interwencyjne, 50+, bony na zasiedlenie.</a:t>
                </a:r>
                <a:endParaRPr lang="pl-PL" sz="1100" b="0"/>
              </a:p>
            </c:rich>
          </c:tx>
          <c:layout>
            <c:manualLayout>
              <c:xMode val="edge"/>
              <c:yMode val="edge"/>
              <c:x val="8.2684703576543801E-3"/>
              <c:y val="0.16698194737852889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&quot;zł&quot;#,##0.00_);[Red]\(&quot;zł&quot;#,##0.00\)" sourceLinked="1"/>
        <c:majorTickMark val="none"/>
        <c:minorTickMark val="none"/>
        <c:tickLblPos val="nextTo"/>
        <c:crossAx val="188838912"/>
        <c:crosses val="autoZero"/>
        <c:crossBetween val="between"/>
        <c:majorUnit val="5000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/>
            </a:pPr>
            <a:endParaRPr lang="pl-PL"/>
          </a:p>
        </c:txPr>
      </c:dTable>
    </c:plotArea>
    <c:plotVisOnly val="1"/>
    <c:dispBlanksAs val="gap"/>
    <c:showDLblsOverMax val="0"/>
  </c:chart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Szkolenia</a:t>
            </a:r>
            <a:endParaRPr lang="pl-PL"/>
          </a:p>
        </c:rich>
      </c:tx>
      <c:layout>
        <c:manualLayout>
          <c:xMode val="edge"/>
          <c:yMode val="edge"/>
          <c:x val="0.52407061266874355"/>
          <c:y val="1.5384615384615385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szkolenia!$R$4</c:f>
              <c:strCache>
                <c:ptCount val="1"/>
                <c:pt idx="0">
                  <c:v>szkolenia grupowe</c:v>
                </c:pt>
              </c:strCache>
            </c:strRef>
          </c:tx>
          <c:invertIfNegative val="0"/>
          <c:cat>
            <c:multiLvlStrRef>
              <c:f>szkolenia!$S$2:$AB$3</c:f>
              <c:multiLvlStrCache>
                <c:ptCount val="10"/>
                <c:lvl>
                  <c:pt idx="0">
                    <c:v>Liczba szkoleń</c:v>
                  </c:pt>
                  <c:pt idx="1">
                    <c:v>Liczba osób</c:v>
                  </c:pt>
                  <c:pt idx="2">
                    <c:v>Liczba szkoleń</c:v>
                  </c:pt>
                  <c:pt idx="3">
                    <c:v>Liczba osób</c:v>
                  </c:pt>
                  <c:pt idx="4">
                    <c:v>Liczba szkoleń</c:v>
                  </c:pt>
                  <c:pt idx="5">
                    <c:v>Liczba osób</c:v>
                  </c:pt>
                  <c:pt idx="6">
                    <c:v>Liczba szkoleń</c:v>
                  </c:pt>
                  <c:pt idx="7">
                    <c:v>Liczba osób</c:v>
                  </c:pt>
                  <c:pt idx="8">
                    <c:v>Liczba szkoleń</c:v>
                  </c:pt>
                  <c:pt idx="9">
                    <c:v>Liczba osób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01.2022</c:v>
                  </c:pt>
                </c:lvl>
              </c:multiLvlStrCache>
            </c:multiLvlStrRef>
          </c:cat>
          <c:val>
            <c:numRef>
              <c:f>szkolenia!$S$4:$AB$4</c:f>
              <c:numCache>
                <c:formatCode>General</c:formatCode>
                <c:ptCount val="10"/>
                <c:pt idx="0">
                  <c:v>21</c:v>
                </c:pt>
                <c:pt idx="1">
                  <c:v>261</c:v>
                </c:pt>
                <c:pt idx="2">
                  <c:v>18</c:v>
                </c:pt>
                <c:pt idx="3">
                  <c:v>189</c:v>
                </c:pt>
                <c:pt idx="4">
                  <c:v>30</c:v>
                </c:pt>
                <c:pt idx="5">
                  <c:v>295</c:v>
                </c:pt>
                <c:pt idx="6">
                  <c:v>61</c:v>
                </c:pt>
                <c:pt idx="7">
                  <c:v>603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szkolenia!$R$5</c:f>
              <c:strCache>
                <c:ptCount val="1"/>
                <c:pt idx="0">
                  <c:v>bony szkoleniowe</c:v>
                </c:pt>
              </c:strCache>
            </c:strRef>
          </c:tx>
          <c:invertIfNegative val="0"/>
          <c:cat>
            <c:multiLvlStrRef>
              <c:f>szkolenia!$S$2:$AB$3</c:f>
              <c:multiLvlStrCache>
                <c:ptCount val="10"/>
                <c:lvl>
                  <c:pt idx="0">
                    <c:v>Liczba szkoleń</c:v>
                  </c:pt>
                  <c:pt idx="1">
                    <c:v>Liczba osób</c:v>
                  </c:pt>
                  <c:pt idx="2">
                    <c:v>Liczba szkoleń</c:v>
                  </c:pt>
                  <c:pt idx="3">
                    <c:v>Liczba osób</c:v>
                  </c:pt>
                  <c:pt idx="4">
                    <c:v>Liczba szkoleń</c:v>
                  </c:pt>
                  <c:pt idx="5">
                    <c:v>Liczba osób</c:v>
                  </c:pt>
                  <c:pt idx="6">
                    <c:v>Liczba szkoleń</c:v>
                  </c:pt>
                  <c:pt idx="7">
                    <c:v>Liczba osób</c:v>
                  </c:pt>
                  <c:pt idx="8">
                    <c:v>Liczba szkoleń</c:v>
                  </c:pt>
                  <c:pt idx="9">
                    <c:v>Liczba osób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01.2022</c:v>
                  </c:pt>
                </c:lvl>
              </c:multiLvlStrCache>
            </c:multiLvlStrRef>
          </c:cat>
          <c:val>
            <c:numRef>
              <c:f>szkolenia!$S$5:$AB$5</c:f>
              <c:numCache>
                <c:formatCode>General</c:formatCode>
                <c:ptCount val="10"/>
                <c:pt idx="0">
                  <c:v>6</c:v>
                </c:pt>
                <c:pt idx="1">
                  <c:v>12</c:v>
                </c:pt>
                <c:pt idx="2">
                  <c:v>11</c:v>
                </c:pt>
                <c:pt idx="3">
                  <c:v>23</c:v>
                </c:pt>
                <c:pt idx="4">
                  <c:v>4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szkolenia!$R$6</c:f>
              <c:strCache>
                <c:ptCount val="1"/>
                <c:pt idx="0">
                  <c:v>szkolenia indywidualne</c:v>
                </c:pt>
              </c:strCache>
            </c:strRef>
          </c:tx>
          <c:invertIfNegative val="0"/>
          <c:cat>
            <c:multiLvlStrRef>
              <c:f>szkolenia!$S$2:$AB$3</c:f>
              <c:multiLvlStrCache>
                <c:ptCount val="10"/>
                <c:lvl>
                  <c:pt idx="0">
                    <c:v>Liczba szkoleń</c:v>
                  </c:pt>
                  <c:pt idx="1">
                    <c:v>Liczba osób</c:v>
                  </c:pt>
                  <c:pt idx="2">
                    <c:v>Liczba szkoleń</c:v>
                  </c:pt>
                  <c:pt idx="3">
                    <c:v>Liczba osób</c:v>
                  </c:pt>
                  <c:pt idx="4">
                    <c:v>Liczba szkoleń</c:v>
                  </c:pt>
                  <c:pt idx="5">
                    <c:v>Liczba osób</c:v>
                  </c:pt>
                  <c:pt idx="6">
                    <c:v>Liczba szkoleń</c:v>
                  </c:pt>
                  <c:pt idx="7">
                    <c:v>Liczba osób</c:v>
                  </c:pt>
                  <c:pt idx="8">
                    <c:v>Liczba szkoleń</c:v>
                  </c:pt>
                  <c:pt idx="9">
                    <c:v>Liczba osób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01.2022</c:v>
                  </c:pt>
                </c:lvl>
              </c:multiLvlStrCache>
            </c:multiLvlStrRef>
          </c:cat>
          <c:val>
            <c:numRef>
              <c:f>szkolenia!$S$6:$AB$6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88839936"/>
        <c:axId val="188803904"/>
      </c:barChart>
      <c:catAx>
        <c:axId val="18883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803904"/>
        <c:crosses val="autoZero"/>
        <c:auto val="1"/>
        <c:lblAlgn val="ctr"/>
        <c:lblOffset val="100"/>
        <c:noMultiLvlLbl val="0"/>
      </c:catAx>
      <c:valAx>
        <c:axId val="18880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6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Liczba szkoleń i osób, które wzięły w nich udział procenowo</a:t>
                </a:r>
                <a:endParaRPr lang="pl-PL" sz="1600"/>
              </a:p>
            </c:rich>
          </c:tx>
          <c:layout>
            <c:manualLayout>
              <c:xMode val="edge"/>
              <c:yMode val="edge"/>
              <c:x val="6.4714377369495493E-2"/>
              <c:y val="8.7330064873966232E-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0%" sourceLinked="1"/>
        <c:majorTickMark val="none"/>
        <c:minorTickMark val="none"/>
        <c:tickLblPos val="nextTo"/>
        <c:crossAx val="1888399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lt1"/>
                </a:solidFill>
                <a:latin typeface="+mn-lt"/>
                <a:ea typeface="+mn-ea"/>
                <a:cs typeface="+mn-cs"/>
              </a:rPr>
              <a:t>Krajowy Fundusz Szkoleniowy</a:t>
            </a:r>
            <a:endParaRPr lang="pl-PL"/>
          </a:p>
        </c:rich>
      </c:tx>
      <c:layout>
        <c:manualLayout>
          <c:xMode val="edge"/>
          <c:yMode val="edge"/>
          <c:x val="0.45046170248737361"/>
          <c:y val="1.2861734163483443E-2"/>
        </c:manualLayout>
      </c:layout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szkolenia!$S$28:$S$29</c:f>
              <c:strCache>
                <c:ptCount val="1"/>
                <c:pt idx="0">
                  <c:v>Finansowanie pracodawcom kosztów kształcenia ustawicznego Wnioski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szkolenia!$S$30:$S$33</c:f>
              <c:numCache>
                <c:formatCode>General</c:formatCode>
                <c:ptCount val="4"/>
                <c:pt idx="0">
                  <c:v>52</c:v>
                </c:pt>
                <c:pt idx="1">
                  <c:v>157</c:v>
                </c:pt>
                <c:pt idx="2">
                  <c:v>143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strRef>
              <c:f>szkolenia!$T$28:$T$29</c:f>
              <c:strCache>
                <c:ptCount val="1"/>
                <c:pt idx="0">
                  <c:v>Finansowanie pracodawcom kosztów kształcenia ustawicznego Otrzymali środki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szkolenia!$T$30:$T$33</c:f>
              <c:numCache>
                <c:formatCode>General</c:formatCode>
                <c:ptCount val="4"/>
                <c:pt idx="0">
                  <c:v>37</c:v>
                </c:pt>
                <c:pt idx="1">
                  <c:v>102</c:v>
                </c:pt>
                <c:pt idx="2">
                  <c:v>93</c:v>
                </c:pt>
                <c:pt idx="3">
                  <c:v>87</c:v>
                </c:pt>
              </c:numCache>
            </c:numRef>
          </c:val>
        </c:ser>
        <c:ser>
          <c:idx val="2"/>
          <c:order val="2"/>
          <c:tx>
            <c:strRef>
              <c:f>szkolenia!$U$28:$U$29</c:f>
              <c:strCache>
                <c:ptCount val="1"/>
                <c:pt idx="0">
                  <c:v>Uczestnicy działań finansowanych z KFS Liczba pracodawców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szkolenia!$U$30:$U$33</c:f>
              <c:numCache>
                <c:formatCode>General</c:formatCode>
                <c:ptCount val="4"/>
                <c:pt idx="0">
                  <c:v>16</c:v>
                </c:pt>
                <c:pt idx="1">
                  <c:v>29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</c:ser>
        <c:ser>
          <c:idx val="3"/>
          <c:order val="3"/>
          <c:tx>
            <c:strRef>
              <c:f>szkolenia!$V$28:$V$29</c:f>
              <c:strCache>
                <c:ptCount val="1"/>
                <c:pt idx="0">
                  <c:v>Uczestnicy działań finansowanych z KFS Liczba pracowników</c:v>
                </c:pt>
              </c:strCache>
            </c:strRef>
          </c:tx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szkolenia!$V$30:$V$33</c:f>
              <c:numCache>
                <c:formatCode>General</c:formatCode>
                <c:ptCount val="4"/>
                <c:pt idx="0">
                  <c:v>111</c:v>
                </c:pt>
                <c:pt idx="1">
                  <c:v>233</c:v>
                </c:pt>
                <c:pt idx="2">
                  <c:v>253</c:v>
                </c:pt>
                <c:pt idx="3">
                  <c:v>206</c:v>
                </c:pt>
              </c:numCache>
            </c:numRef>
          </c:val>
        </c:ser>
        <c:ser>
          <c:idx val="4"/>
          <c:order val="4"/>
          <c:tx>
            <c:strRef>
              <c:f>szkolenia!$W$28:$W$29</c:f>
              <c:strCache>
                <c:ptCount val="1"/>
                <c:pt idx="0">
                  <c:v>Kwota wydatkowanych środków (w tym promocja)</c:v>
                </c:pt>
              </c:strCache>
            </c:strRef>
          </c:tx>
          <c:spPr>
            <a:noFill/>
            <a:effectLst/>
          </c:spPr>
          <c:invertIfNegative val="0"/>
          <c:cat>
            <c:numRef>
              <c:f>szkolenia!$R$30:$R$33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szkolenia!$W$30:$W$33</c:f>
              <c:numCache>
                <c:formatCode>#,##0.00\ "zł"</c:formatCode>
                <c:ptCount val="4"/>
                <c:pt idx="0">
                  <c:v>250000</c:v>
                </c:pt>
                <c:pt idx="1">
                  <c:v>650000</c:v>
                </c:pt>
                <c:pt idx="2">
                  <c:v>662000</c:v>
                </c:pt>
                <c:pt idx="3">
                  <c:v>665000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73760"/>
        <c:axId val="188806784"/>
      </c:barChart>
      <c:catAx>
        <c:axId val="1891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806784"/>
        <c:crosses val="autoZero"/>
        <c:auto val="1"/>
        <c:lblAlgn val="ctr"/>
        <c:lblOffset val="100"/>
        <c:noMultiLvlLbl val="0"/>
      </c:catAx>
      <c:valAx>
        <c:axId val="188806784"/>
        <c:scaling>
          <c:orientation val="minMax"/>
          <c:max val="26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Finansowanie pracodawcom kosztów kształcenia </a:t>
                </a:r>
              </a:p>
              <a:p>
                <a:pPr>
                  <a:defRPr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ustawicznego ze środków KFS. Uczestnicy działań</a:t>
                </a:r>
              </a:p>
              <a:p>
                <a:pPr>
                  <a:defRPr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finansowanych ze środków KFS.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6.9204191402252382E-2"/>
              <c:y val="0.2436165696444258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891737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l-PL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</xdr:row>
      <xdr:rowOff>9524</xdr:rowOff>
    </xdr:from>
    <xdr:to>
      <xdr:col>9</xdr:col>
      <xdr:colOff>542925</xdr:colOff>
      <xdr:row>23</xdr:row>
      <xdr:rowOff>171449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24</xdr:row>
      <xdr:rowOff>180974</xdr:rowOff>
    </xdr:from>
    <xdr:to>
      <xdr:col>9</xdr:col>
      <xdr:colOff>504824</xdr:colOff>
      <xdr:row>43</xdr:row>
      <xdr:rowOff>154274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252409</xdr:colOff>
      <xdr:row>1</xdr:row>
      <xdr:rowOff>180975</xdr:rowOff>
    </xdr:from>
    <xdr:to>
      <xdr:col>11</xdr:col>
      <xdr:colOff>476249</xdr:colOff>
      <xdr:row>22</xdr:row>
      <xdr:rowOff>9525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114299</xdr:rowOff>
    </xdr:from>
    <xdr:to>
      <xdr:col>8</xdr:col>
      <xdr:colOff>542925</xdr:colOff>
      <xdr:row>22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9525</xdr:rowOff>
    </xdr:from>
    <xdr:to>
      <xdr:col>8</xdr:col>
      <xdr:colOff>542925</xdr:colOff>
      <xdr:row>39</xdr:row>
      <xdr:rowOff>28575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0.55833</cdr:x>
      <cdr:y>0.10069</cdr:y>
    </cdr:from>
    <cdr:to>
      <cdr:x>0.75833</cdr:x>
      <cdr:y>0.43403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552700" y="276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0.51875</cdr:x>
      <cdr:y>0.13194</cdr:y>
    </cdr:from>
    <cdr:to>
      <cdr:x>0.71875</cdr:x>
      <cdr:y>0.46528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2371725" y="361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0.16223</cdr:x>
      <cdr:y>0.04203</cdr:y>
    </cdr:from>
    <cdr:to>
      <cdr:x>0.84164</cdr:x>
      <cdr:y>0.16009</cdr:y>
    </cdr:to>
    <cdr:sp macro="" textlink="">
      <cdr:nvSpPr>
        <cdr:cNvPr id="4" name="pole tekstowe 3"/>
        <cdr:cNvSpPr txBox="1"/>
      </cdr:nvSpPr>
      <cdr:spPr>
        <a:xfrm xmlns:a="http://schemas.openxmlformats.org/drawingml/2006/main">
          <a:off x="868441" y="128918"/>
          <a:ext cx="3636884" cy="36208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0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3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800" b="1">
              <a:solidFill>
                <a:schemeClr val="bg1"/>
              </a:solidFill>
            </a:rPr>
            <a:t>Oświadczenia wpisane do ewidencji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180974</xdr:rowOff>
    </xdr:from>
    <xdr:to>
      <xdr:col>6</xdr:col>
      <xdr:colOff>914399</xdr:colOff>
      <xdr:row>19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219073</xdr:colOff>
      <xdr:row>21</xdr:row>
      <xdr:rowOff>19050</xdr:rowOff>
    </xdr:from>
    <xdr:to>
      <xdr:col>6</xdr:col>
      <xdr:colOff>923924</xdr:colOff>
      <xdr:row>37</xdr:row>
      <xdr:rowOff>733050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32</xdr:row>
      <xdr:rowOff>9525</xdr:rowOff>
    </xdr:from>
    <xdr:to>
      <xdr:col>14</xdr:col>
      <xdr:colOff>342900</xdr:colOff>
      <xdr:row>47</xdr:row>
      <xdr:rowOff>438150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9523</xdr:colOff>
      <xdr:row>1</xdr:row>
      <xdr:rowOff>66674</xdr:rowOff>
    </xdr:from>
    <xdr:to>
      <xdr:col>14</xdr:col>
      <xdr:colOff>361949</xdr:colOff>
      <xdr:row>30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257175</xdr:colOff>
      <xdr:row>21</xdr:row>
      <xdr:rowOff>161925</xdr:rowOff>
    </xdr:to>
    <xdr:graphicFrame macro="">
      <xdr:nvGraphicFramePr>
        <xdr:cNvPr id="2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</xdr:row>
      <xdr:rowOff>19050</xdr:rowOff>
    </xdr:from>
    <xdr:to>
      <xdr:col>15</xdr:col>
      <xdr:colOff>257175</xdr:colOff>
      <xdr:row>42</xdr:row>
      <xdr:rowOff>9525</xdr:rowOff>
    </xdr:to>
    <xdr:graphicFrame macro="">
      <xdr:nvGraphicFramePr>
        <xdr:cNvPr id="3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13</xdr:col>
      <xdr:colOff>28574</xdr:colOff>
      <xdr:row>46</xdr:row>
      <xdr:rowOff>9525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47625</xdr:rowOff>
    </xdr:from>
    <xdr:to>
      <xdr:col>6</xdr:col>
      <xdr:colOff>571500</xdr:colOff>
      <xdr:row>16</xdr:row>
      <xdr:rowOff>178125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590551</xdr:colOff>
      <xdr:row>1</xdr:row>
      <xdr:rowOff>47625</xdr:rowOff>
    </xdr:from>
    <xdr:to>
      <xdr:col>13</xdr:col>
      <xdr:colOff>552451</xdr:colOff>
      <xdr:row>16</xdr:row>
      <xdr:rowOff>178125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36</xdr:row>
      <xdr:rowOff>28576</xdr:rowOff>
    </xdr:from>
    <xdr:to>
      <xdr:col>13</xdr:col>
      <xdr:colOff>561975</xdr:colOff>
      <xdr:row>55</xdr:row>
      <xdr:rowOff>9076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17</xdr:row>
      <xdr:rowOff>19051</xdr:rowOff>
    </xdr:from>
    <xdr:to>
      <xdr:col>13</xdr:col>
      <xdr:colOff>552450</xdr:colOff>
      <xdr:row>35</xdr:row>
      <xdr:rowOff>190051</xdr:rowOff>
    </xdr:to>
    <xdr:graphicFrame macro="">
      <xdr:nvGraphicFramePr>
        <xdr:cNvPr id="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55</xdr:row>
      <xdr:rowOff>57150</xdr:rowOff>
    </xdr:from>
    <xdr:to>
      <xdr:col>10</xdr:col>
      <xdr:colOff>171449</xdr:colOff>
      <xdr:row>69</xdr:row>
      <xdr:rowOff>171450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133350</xdr:colOff>
      <xdr:row>70</xdr:row>
      <xdr:rowOff>19050</xdr:rowOff>
    </xdr:from>
    <xdr:to>
      <xdr:col>13</xdr:col>
      <xdr:colOff>590551</xdr:colOff>
      <xdr:row>86</xdr:row>
      <xdr:rowOff>152400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86</xdr:row>
      <xdr:rowOff>180975</xdr:rowOff>
    </xdr:from>
    <xdr:to>
      <xdr:col>13</xdr:col>
      <xdr:colOff>590550</xdr:colOff>
      <xdr:row>113</xdr:row>
      <xdr:rowOff>85725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</xdr:colOff>
      <xdr:row>113</xdr:row>
      <xdr:rowOff>114300</xdr:rowOff>
    </xdr:from>
    <xdr:to>
      <xdr:col>13</xdr:col>
      <xdr:colOff>600075</xdr:colOff>
      <xdr:row>139</xdr:row>
      <xdr:rowOff>180975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70</xdr:row>
      <xdr:rowOff>19050</xdr:rowOff>
    </xdr:from>
    <xdr:to>
      <xdr:col>6</xdr:col>
      <xdr:colOff>95249</xdr:colOff>
      <xdr:row>86</xdr:row>
      <xdr:rowOff>152400</xdr:rowOff>
    </xdr:to>
    <xdr:graphicFrame macro="">
      <xdr:nvGraphicFramePr>
        <xdr:cNvPr id="13" name="Wykre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200025</xdr:colOff>
      <xdr:row>55</xdr:row>
      <xdr:rowOff>57150</xdr:rowOff>
    </xdr:from>
    <xdr:to>
      <xdr:col>13</xdr:col>
      <xdr:colOff>590550</xdr:colOff>
      <xdr:row>69</xdr:row>
      <xdr:rowOff>171450</xdr:rowOff>
    </xdr:to>
    <xdr:graphicFrame macro="">
      <xdr:nvGraphicFramePr>
        <xdr:cNvPr id="14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133350</xdr:colOff>
      <xdr:row>121</xdr:row>
      <xdr:rowOff>95250</xdr:rowOff>
    </xdr:from>
    <xdr:to>
      <xdr:col>4</xdr:col>
      <xdr:colOff>57150</xdr:colOff>
      <xdr:row>131</xdr:row>
      <xdr:rowOff>114299</xdr:rowOff>
    </xdr:to>
    <xdr:graphicFrame macro="">
      <xdr:nvGraphicFramePr>
        <xdr:cNvPr id="15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Y36"/>
  <sheetViews>
    <sheetView tabSelected="1" workbookViewId="0">
      <selection activeCell="K26" sqref="K26"/>
    </sheetView>
  </sheetViews>
  <sheetFormatPr defaultRowHeight="15"/>
  <cols>
    <col min="10" max="10" width="9.140625" style="20"/>
    <col min="12" max="12" width="32" customWidth="1"/>
    <col min="13" max="13" width="18.140625" customWidth="1"/>
    <col min="14" max="14" width="26" bestFit="1" customWidth="1"/>
    <col min="15" max="15" width="19.28515625" customWidth="1"/>
    <col min="16" max="16" width="26" bestFit="1" customWidth="1"/>
  </cols>
  <sheetData>
    <row r="1" spans="1:17" s="20" customFormat="1">
      <c r="A1" s="110" t="s">
        <v>277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7" s="20" customFormat="1">
      <c r="A2" s="110"/>
      <c r="B2" s="111"/>
      <c r="C2" s="111"/>
      <c r="D2" s="111"/>
      <c r="E2" s="111"/>
      <c r="F2" s="111"/>
      <c r="G2" s="111"/>
      <c r="H2" s="111"/>
      <c r="I2" s="111"/>
      <c r="J2" s="111"/>
    </row>
    <row r="3" spans="1:17" s="20" customFormat="1" ht="45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7" s="20" customFormat="1" ht="35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8" spans="1:17">
      <c r="L8" s="15"/>
      <c r="M8" s="15">
        <v>2018</v>
      </c>
      <c r="N8" s="15">
        <v>2019</v>
      </c>
      <c r="O8" s="15">
        <v>2020</v>
      </c>
      <c r="P8" s="15">
        <v>2021</v>
      </c>
      <c r="Q8" s="15" t="s">
        <v>278</v>
      </c>
    </row>
    <row r="9" spans="1:17">
      <c r="L9" s="15" t="s">
        <v>0</v>
      </c>
      <c r="M9" s="15">
        <v>5.8</v>
      </c>
      <c r="N9" s="15">
        <v>5.2</v>
      </c>
      <c r="O9" s="15">
        <v>6.2</v>
      </c>
      <c r="P9" s="15">
        <v>5.4</v>
      </c>
      <c r="Q9" s="15">
        <v>5.5</v>
      </c>
    </row>
    <row r="10" spans="1:17">
      <c r="L10" s="15" t="s">
        <v>1</v>
      </c>
      <c r="M10" s="15">
        <v>8</v>
      </c>
      <c r="N10" s="15">
        <v>7.4</v>
      </c>
      <c r="O10" s="15">
        <v>8.1999999999999993</v>
      </c>
      <c r="P10" s="15">
        <v>7.2</v>
      </c>
      <c r="Q10" s="15">
        <v>7.4</v>
      </c>
    </row>
    <row r="11" spans="1:17">
      <c r="L11" s="15" t="s">
        <v>3</v>
      </c>
      <c r="M11" s="15">
        <v>10.1</v>
      </c>
      <c r="N11" s="15">
        <v>9.4</v>
      </c>
      <c r="O11" s="15">
        <v>10.3</v>
      </c>
      <c r="P11" s="15">
        <v>8.9</v>
      </c>
      <c r="Q11" s="15">
        <v>9.1999999999999993</v>
      </c>
    </row>
    <row r="12" spans="1:17">
      <c r="L12" s="15" t="s">
        <v>2</v>
      </c>
      <c r="M12" s="15">
        <v>10.5</v>
      </c>
      <c r="N12" s="15">
        <v>9.8000000000000007</v>
      </c>
      <c r="O12" s="15">
        <v>10.9</v>
      </c>
      <c r="P12" s="74">
        <v>8.8000000000000007</v>
      </c>
      <c r="Q12" s="15">
        <v>9.1</v>
      </c>
    </row>
    <row r="14" spans="1:17">
      <c r="L14" s="15"/>
      <c r="M14" s="15">
        <v>2018</v>
      </c>
      <c r="N14" s="15">
        <v>2019</v>
      </c>
      <c r="O14" s="15">
        <v>2020</v>
      </c>
      <c r="P14" s="15">
        <v>2021</v>
      </c>
      <c r="Q14" s="15" t="s">
        <v>278</v>
      </c>
    </row>
    <row r="15" spans="1:17">
      <c r="L15" s="15" t="s">
        <v>4</v>
      </c>
      <c r="M15" s="15">
        <v>6917</v>
      </c>
      <c r="N15" s="15">
        <v>6592</v>
      </c>
      <c r="O15" s="15">
        <v>7366</v>
      </c>
      <c r="P15" s="15">
        <v>6103</v>
      </c>
      <c r="Q15" s="15">
        <v>6362</v>
      </c>
    </row>
    <row r="17" spans="10:25">
      <c r="O17" s="109"/>
      <c r="P17" s="109"/>
    </row>
    <row r="18" spans="10:25">
      <c r="O18" s="1"/>
      <c r="P18" s="1"/>
    </row>
    <row r="19" spans="10:25">
      <c r="O19" s="1"/>
      <c r="P19" s="11"/>
    </row>
    <row r="20" spans="10:25">
      <c r="O20" s="1"/>
      <c r="P20" s="11"/>
    </row>
    <row r="21" spans="10:25">
      <c r="O21" s="1"/>
      <c r="P21" s="11"/>
    </row>
    <row r="22" spans="10:25">
      <c r="O22" s="1"/>
      <c r="P22" s="11"/>
    </row>
    <row r="23" spans="10:25">
      <c r="O23" s="1"/>
      <c r="P23" s="11"/>
    </row>
    <row r="24" spans="10:25" ht="26.25"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0:25">
      <c r="O25" s="1"/>
      <c r="P25" s="11"/>
    </row>
    <row r="26" spans="10:25" s="1" customFormat="1">
      <c r="J26" s="20"/>
      <c r="P26" s="11"/>
    </row>
    <row r="36" spans="12:12">
      <c r="L36" s="1"/>
    </row>
  </sheetData>
  <mergeCells count="2">
    <mergeCell ref="O17:P17"/>
    <mergeCell ref="A1:J3"/>
  </mergeCells>
  <pageMargins left="0.7" right="0.7" top="0.75" bottom="0.75" header="0.3" footer="0.3"/>
  <pageSetup paperSize="9"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>
      <selection sqref="A1:N1"/>
    </sheetView>
  </sheetViews>
  <sheetFormatPr defaultRowHeight="15"/>
  <sheetData>
    <row r="1" spans="1:14" ht="26.25">
      <c r="A1" s="187" t="s">
        <v>170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</sheetData>
  <mergeCells count="1">
    <mergeCell ref="A1:N1"/>
  </mergeCells>
  <pageMargins left="0.7" right="0.7" top="0.75" bottom="0.75" header="0.3" footer="0.3"/>
  <pageSetup paperSize="8" fitToHeight="0" orientation="portrait" r:id="rId1"/>
  <rowBreaks count="1" manualBreakCount="1">
    <brk id="70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J3:L35"/>
  <sheetViews>
    <sheetView topLeftCell="B1" workbookViewId="0">
      <selection activeCell="N15" sqref="N15"/>
    </sheetView>
  </sheetViews>
  <sheetFormatPr defaultRowHeight="15"/>
  <cols>
    <col min="10" max="10" width="46.5703125" bestFit="1" customWidth="1"/>
    <col min="11" max="11" width="23" customWidth="1"/>
  </cols>
  <sheetData>
    <row r="3" spans="10:12" ht="18.75">
      <c r="J3" s="190"/>
      <c r="K3" s="190"/>
      <c r="L3" s="191"/>
    </row>
    <row r="4" spans="10:12" ht="18.75">
      <c r="J4" s="190"/>
      <c r="K4" s="190"/>
      <c r="L4" s="191"/>
    </row>
    <row r="5" spans="10:12" ht="18.75">
      <c r="J5" s="192"/>
      <c r="K5" s="193"/>
      <c r="L5" s="191"/>
    </row>
    <row r="6" spans="10:12" ht="18.75">
      <c r="J6" s="194"/>
      <c r="K6" s="193"/>
      <c r="L6" s="191"/>
    </row>
    <row r="7" spans="10:12" ht="18.75">
      <c r="J7" s="194"/>
      <c r="K7" s="193"/>
      <c r="L7" s="191"/>
    </row>
    <row r="8" spans="10:12" ht="18.75">
      <c r="J8" s="194"/>
      <c r="K8" s="193"/>
      <c r="L8" s="191"/>
    </row>
    <row r="9" spans="10:12" ht="18.75">
      <c r="J9" s="194"/>
      <c r="K9" s="193"/>
      <c r="L9" s="193"/>
    </row>
    <row r="10" spans="10:12" ht="18.75">
      <c r="J10" s="195"/>
      <c r="K10" s="193"/>
      <c r="L10" s="190"/>
    </row>
    <row r="11" spans="10:12" ht="18.75">
      <c r="J11" s="195"/>
      <c r="K11" s="196"/>
      <c r="L11" s="190"/>
    </row>
    <row r="12" spans="10:12" ht="18.75" customHeight="1">
      <c r="J12" s="194"/>
      <c r="K12" s="197"/>
      <c r="L12" s="194"/>
    </row>
    <row r="13" spans="10:12" ht="18.75">
      <c r="J13" s="194"/>
      <c r="K13" s="197"/>
      <c r="L13" s="194"/>
    </row>
    <row r="14" spans="10:12" ht="18.75">
      <c r="J14" s="194"/>
      <c r="K14" s="193"/>
      <c r="L14" s="198"/>
    </row>
    <row r="15" spans="10:12" ht="18.75">
      <c r="J15" s="194"/>
      <c r="K15" s="193"/>
      <c r="L15" s="191"/>
    </row>
    <row r="16" spans="10:12" ht="18.75">
      <c r="J16" s="194"/>
      <c r="K16" s="193"/>
      <c r="L16" s="191"/>
    </row>
    <row r="17" spans="10:12" ht="18.75">
      <c r="J17" s="194"/>
      <c r="K17" s="193"/>
      <c r="L17" s="199"/>
    </row>
    <row r="18" spans="10:12" ht="18.75">
      <c r="J18" s="194"/>
      <c r="K18" s="200"/>
      <c r="L18" s="199"/>
    </row>
    <row r="19" spans="10:12" ht="18.75">
      <c r="J19" s="194"/>
      <c r="K19" s="200"/>
      <c r="L19" s="199"/>
    </row>
    <row r="20" spans="10:12" ht="18.75">
      <c r="J20" s="194"/>
      <c r="K20" s="190"/>
      <c r="L20" s="190"/>
    </row>
    <row r="21" spans="10:12" ht="18.75">
      <c r="J21" s="194"/>
      <c r="K21" s="190"/>
      <c r="L21" s="190"/>
    </row>
    <row r="22" spans="10:12" ht="18.75">
      <c r="J22" s="194"/>
      <c r="K22" s="194"/>
      <c r="L22" s="201"/>
    </row>
    <row r="23" spans="10:12" ht="18.75">
      <c r="J23" s="194"/>
      <c r="K23" s="193"/>
      <c r="L23" s="201"/>
    </row>
    <row r="24" spans="10:12" ht="18.75">
      <c r="J24" s="194"/>
      <c r="K24" s="56"/>
      <c r="L24" s="201"/>
    </row>
    <row r="25" spans="10:12" ht="18.75">
      <c r="J25" s="194"/>
      <c r="K25" s="56"/>
      <c r="L25" s="201"/>
    </row>
    <row r="26" spans="10:12">
      <c r="J26" s="188"/>
      <c r="K26" s="189" t="s">
        <v>278</v>
      </c>
      <c r="L26" s="188">
        <v>2021</v>
      </c>
    </row>
    <row r="27" spans="10:12" ht="18.75">
      <c r="J27" s="43" t="s">
        <v>176</v>
      </c>
      <c r="K27" s="15">
        <v>725</v>
      </c>
      <c r="L27" s="15">
        <v>7429</v>
      </c>
    </row>
    <row r="28" spans="10:12" ht="18.75">
      <c r="J28" s="43" t="s">
        <v>177</v>
      </c>
      <c r="K28" s="15">
        <v>180</v>
      </c>
      <c r="L28" s="15">
        <v>1554</v>
      </c>
    </row>
    <row r="29" spans="10:12" ht="18.75">
      <c r="J29" s="43" t="s">
        <v>178</v>
      </c>
      <c r="K29" s="15">
        <v>466</v>
      </c>
      <c r="L29" s="15">
        <v>8692</v>
      </c>
    </row>
    <row r="30" spans="10:12" ht="18.75">
      <c r="J30" s="43" t="s">
        <v>179</v>
      </c>
      <c r="K30" s="15">
        <v>20</v>
      </c>
      <c r="L30" s="15">
        <v>442</v>
      </c>
    </row>
    <row r="31" spans="10:12" ht="18.75">
      <c r="J31" s="43" t="s">
        <v>180</v>
      </c>
      <c r="K31" s="15">
        <v>1420</v>
      </c>
      <c r="L31" s="15">
        <v>19674</v>
      </c>
    </row>
    <row r="32" spans="10:12" ht="18.75">
      <c r="J32" s="43" t="s">
        <v>181</v>
      </c>
      <c r="K32" s="15">
        <v>673</v>
      </c>
      <c r="L32" s="15">
        <v>6809</v>
      </c>
    </row>
    <row r="33" spans="10:12" ht="18.75">
      <c r="J33" s="43" t="s">
        <v>182</v>
      </c>
      <c r="K33" s="15">
        <v>2343</v>
      </c>
      <c r="L33" s="15">
        <v>2545</v>
      </c>
    </row>
    <row r="34" spans="10:12" ht="18.75">
      <c r="J34" s="43" t="s">
        <v>184</v>
      </c>
      <c r="K34" s="15">
        <v>92</v>
      </c>
      <c r="L34" s="15">
        <v>1170</v>
      </c>
    </row>
    <row r="35" spans="10:12" ht="18.75">
      <c r="J35" s="43" t="s">
        <v>183</v>
      </c>
      <c r="K35" s="15">
        <v>81</v>
      </c>
      <c r="L35" s="15">
        <v>1528</v>
      </c>
    </row>
  </sheetData>
  <mergeCells count="8">
    <mergeCell ref="K20:K21"/>
    <mergeCell ref="L20:L21"/>
    <mergeCell ref="L22:L25"/>
    <mergeCell ref="J3:J4"/>
    <mergeCell ref="K3:K4"/>
    <mergeCell ref="J10:J11"/>
    <mergeCell ref="L10:L11"/>
    <mergeCell ref="K12:K13"/>
  </mergeCells>
  <pageMargins left="0.23622047244094491" right="0.23622047244094491" top="1.1417322834645669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J2:O22"/>
  <sheetViews>
    <sheetView topLeftCell="B1" workbookViewId="0">
      <selection activeCell="K18" sqref="K18"/>
    </sheetView>
  </sheetViews>
  <sheetFormatPr defaultRowHeight="15"/>
  <cols>
    <col min="10" max="10" width="46.42578125" bestFit="1" customWidth="1"/>
    <col min="11" max="11" width="9.28515625" style="20" customWidth="1"/>
  </cols>
  <sheetData>
    <row r="2" spans="10:15">
      <c r="J2" s="15"/>
      <c r="K2" s="37">
        <v>2018</v>
      </c>
      <c r="L2" s="37">
        <v>2019</v>
      </c>
      <c r="M2" s="37">
        <v>2020</v>
      </c>
      <c r="N2" s="37">
        <v>2021</v>
      </c>
      <c r="O2" s="37" t="s">
        <v>278</v>
      </c>
    </row>
    <row r="3" spans="10:15" s="20" customFormat="1">
      <c r="J3" s="37" t="s">
        <v>172</v>
      </c>
      <c r="K3" s="38">
        <v>2605</v>
      </c>
      <c r="L3" s="38">
        <v>3455</v>
      </c>
      <c r="M3" s="38">
        <v>6503</v>
      </c>
      <c r="N3" s="38">
        <v>8493</v>
      </c>
      <c r="O3" s="15">
        <v>643</v>
      </c>
    </row>
    <row r="4" spans="10:15">
      <c r="J4" s="37" t="s">
        <v>29</v>
      </c>
      <c r="K4" s="15">
        <v>2355</v>
      </c>
      <c r="L4" s="15">
        <v>3137</v>
      </c>
      <c r="M4" s="15">
        <v>6027</v>
      </c>
      <c r="N4" s="15">
        <v>7597</v>
      </c>
      <c r="O4" s="15">
        <v>517</v>
      </c>
    </row>
    <row r="5" spans="10:15">
      <c r="J5" s="37" t="s">
        <v>171</v>
      </c>
      <c r="K5" s="15">
        <v>722</v>
      </c>
      <c r="L5" s="15">
        <v>858</v>
      </c>
      <c r="M5" s="15">
        <v>710</v>
      </c>
      <c r="N5" s="15">
        <v>912</v>
      </c>
      <c r="O5" s="15">
        <v>20</v>
      </c>
    </row>
    <row r="6" spans="10:15">
      <c r="J6" s="37" t="s">
        <v>30</v>
      </c>
      <c r="K6" s="15">
        <v>435</v>
      </c>
      <c r="L6" s="15">
        <v>468</v>
      </c>
      <c r="M6" s="15">
        <v>378</v>
      </c>
      <c r="N6" s="15">
        <v>508</v>
      </c>
      <c r="O6" s="15">
        <v>5</v>
      </c>
    </row>
    <row r="8" spans="10:15">
      <c r="J8" s="73" t="s">
        <v>29</v>
      </c>
    </row>
    <row r="9" spans="10:15">
      <c r="J9" s="73" t="s">
        <v>227</v>
      </c>
      <c r="K9" s="75">
        <v>227</v>
      </c>
    </row>
    <row r="10" spans="10:15">
      <c r="J10" s="73" t="s">
        <v>228</v>
      </c>
      <c r="K10" s="15">
        <v>221</v>
      </c>
    </row>
    <row r="11" spans="10:15">
      <c r="J11" s="73" t="s">
        <v>229</v>
      </c>
      <c r="K11" s="15">
        <v>5</v>
      </c>
    </row>
    <row r="12" spans="10:15">
      <c r="J12" s="73" t="s">
        <v>230</v>
      </c>
      <c r="K12" s="15">
        <v>39</v>
      </c>
    </row>
    <row r="13" spans="10:15">
      <c r="J13" s="73" t="s">
        <v>231</v>
      </c>
      <c r="K13" s="15">
        <v>21</v>
      </c>
    </row>
    <row r="14" spans="10:15">
      <c r="J14" s="73" t="s">
        <v>232</v>
      </c>
      <c r="K14" s="15">
        <v>4</v>
      </c>
    </row>
    <row r="15" spans="10:15">
      <c r="K15" s="20">
        <f>SUM(K9:K14)</f>
        <v>517</v>
      </c>
    </row>
    <row r="17" spans="10:11">
      <c r="J17" s="76"/>
      <c r="K17" s="77"/>
    </row>
    <row r="18" spans="10:11">
      <c r="J18" s="78"/>
      <c r="K18" s="56"/>
    </row>
    <row r="19" spans="10:11">
      <c r="J19" s="78"/>
      <c r="K19" s="56"/>
    </row>
    <row r="20" spans="10:11">
      <c r="J20" s="78"/>
      <c r="K20" s="56"/>
    </row>
    <row r="21" spans="10:11">
      <c r="J21" s="78"/>
      <c r="K21" s="56"/>
    </row>
    <row r="22" spans="10:11">
      <c r="J22" s="78"/>
      <c r="K22" s="56"/>
    </row>
  </sheetData>
  <pageMargins left="1.1023622047244095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7:N105"/>
  <sheetViews>
    <sheetView workbookViewId="0">
      <selection activeCell="E59" sqref="E59"/>
    </sheetView>
  </sheetViews>
  <sheetFormatPr defaultRowHeight="15"/>
  <cols>
    <col min="1" max="1" width="5.7109375" bestFit="1" customWidth="1"/>
    <col min="2" max="2" width="36.140625" bestFit="1" customWidth="1"/>
    <col min="3" max="3" width="21.85546875" bestFit="1" customWidth="1"/>
    <col min="4" max="4" width="21.28515625" bestFit="1" customWidth="1"/>
    <col min="5" max="5" width="13.42578125" bestFit="1" customWidth="1"/>
    <col min="6" max="6" width="8.28515625" bestFit="1" customWidth="1"/>
    <col min="7" max="7" width="18.5703125" customWidth="1"/>
    <col min="8" max="14" width="20.140625" bestFit="1" customWidth="1"/>
  </cols>
  <sheetData>
    <row r="7" spans="9:14" ht="18.75">
      <c r="I7" s="3"/>
      <c r="J7" s="2">
        <v>2018</v>
      </c>
      <c r="K7" s="2">
        <v>2019</v>
      </c>
      <c r="L7" s="4">
        <v>2020</v>
      </c>
      <c r="M7" s="9" t="s">
        <v>234</v>
      </c>
      <c r="N7" s="37" t="s">
        <v>278</v>
      </c>
    </row>
    <row r="8" spans="9:14" ht="18.75">
      <c r="I8" s="7" t="s">
        <v>174</v>
      </c>
      <c r="J8" s="5">
        <v>1732</v>
      </c>
      <c r="K8" s="5">
        <v>1554</v>
      </c>
      <c r="L8" s="6">
        <v>1547</v>
      </c>
      <c r="M8" s="5">
        <v>2930</v>
      </c>
      <c r="N8" s="15">
        <v>67</v>
      </c>
    </row>
    <row r="9" spans="9:14" ht="18.75">
      <c r="I9" s="8" t="s">
        <v>14</v>
      </c>
      <c r="J9" s="10">
        <v>13206864.77</v>
      </c>
      <c r="K9" s="10">
        <v>13127068.029999999</v>
      </c>
      <c r="L9" s="13">
        <v>11269754.779999999</v>
      </c>
      <c r="M9" s="14">
        <v>19592265.48</v>
      </c>
      <c r="N9" s="108">
        <v>4513299.1499999994</v>
      </c>
    </row>
    <row r="34" spans="1:7" s="20" customFormat="1"/>
    <row r="35" spans="1:7" s="20" customFormat="1"/>
    <row r="36" spans="1:7" s="20" customFormat="1"/>
    <row r="37" spans="1:7" s="20" customFormat="1"/>
    <row r="38" spans="1:7" ht="84" customHeight="1"/>
    <row r="39" spans="1:7" ht="27" customHeight="1">
      <c r="A39" s="112" t="s">
        <v>280</v>
      </c>
      <c r="B39" s="113"/>
      <c r="C39" s="113"/>
      <c r="D39" s="113"/>
      <c r="E39" s="113"/>
      <c r="F39" s="113"/>
      <c r="G39" s="114"/>
    </row>
    <row r="40" spans="1:7" ht="15" customHeight="1">
      <c r="A40" s="124" t="s">
        <v>247</v>
      </c>
      <c r="B40" s="122" t="s">
        <v>248</v>
      </c>
      <c r="C40" s="115" t="s">
        <v>249</v>
      </c>
      <c r="D40" s="116"/>
      <c r="E40" s="117"/>
      <c r="F40" s="118" t="s">
        <v>174</v>
      </c>
      <c r="G40" s="119"/>
    </row>
    <row r="41" spans="1:7" ht="15" customHeight="1">
      <c r="A41" s="125"/>
      <c r="B41" s="123"/>
      <c r="C41" s="80" t="s">
        <v>250</v>
      </c>
      <c r="D41" s="79" t="s">
        <v>251</v>
      </c>
      <c r="E41" s="79" t="s">
        <v>252</v>
      </c>
      <c r="F41" s="81" t="s">
        <v>173</v>
      </c>
      <c r="G41" s="81" t="s">
        <v>18</v>
      </c>
    </row>
    <row r="42" spans="1:7" ht="21">
      <c r="A42" s="82" t="s">
        <v>37</v>
      </c>
      <c r="B42" s="83" t="s">
        <v>253</v>
      </c>
      <c r="C42" s="84">
        <v>1136013.94</v>
      </c>
      <c r="D42" s="85">
        <v>409751.7</v>
      </c>
      <c r="E42" s="86">
        <v>0.36069249291078243</v>
      </c>
      <c r="F42" s="87">
        <v>87</v>
      </c>
      <c r="G42" s="88">
        <v>7</v>
      </c>
    </row>
    <row r="43" spans="1:7" ht="21">
      <c r="A43" s="82" t="s">
        <v>40</v>
      </c>
      <c r="B43" s="83" t="s">
        <v>254</v>
      </c>
      <c r="C43" s="84">
        <v>545204.4</v>
      </c>
      <c r="D43" s="85">
        <v>0</v>
      </c>
      <c r="E43" s="86">
        <v>0</v>
      </c>
      <c r="F43" s="87">
        <v>40</v>
      </c>
      <c r="G43" s="88">
        <v>0</v>
      </c>
    </row>
    <row r="44" spans="1:7" ht="21">
      <c r="A44" s="82" t="s">
        <v>43</v>
      </c>
      <c r="B44" s="83" t="s">
        <v>255</v>
      </c>
      <c r="C44" s="84">
        <v>11508174.34</v>
      </c>
      <c r="D44" s="85">
        <v>3685203.74</v>
      </c>
      <c r="E44" s="86">
        <v>0.32022487938777616</v>
      </c>
      <c r="F44" s="87">
        <v>728</v>
      </c>
      <c r="G44" s="88">
        <v>43</v>
      </c>
    </row>
    <row r="45" spans="1:7" ht="21">
      <c r="A45" s="82" t="s">
        <v>45</v>
      </c>
      <c r="B45" s="83" t="s">
        <v>256</v>
      </c>
      <c r="C45" s="84">
        <v>2731467.8</v>
      </c>
      <c r="D45" s="85">
        <v>0</v>
      </c>
      <c r="E45" s="86">
        <v>0</v>
      </c>
      <c r="F45" s="89">
        <v>529</v>
      </c>
      <c r="G45" s="90">
        <v>0</v>
      </c>
    </row>
    <row r="46" spans="1:7" ht="21">
      <c r="A46" s="82" t="s">
        <v>47</v>
      </c>
      <c r="B46" s="83" t="s">
        <v>257</v>
      </c>
      <c r="C46" s="84">
        <v>81605.320000000007</v>
      </c>
      <c r="D46" s="85">
        <v>6364.04</v>
      </c>
      <c r="E46" s="86">
        <v>7.7985601919090555E-2</v>
      </c>
      <c r="F46" s="89">
        <v>19</v>
      </c>
      <c r="G46" s="90">
        <v>1</v>
      </c>
    </row>
    <row r="47" spans="1:7" ht="21">
      <c r="A47" s="82" t="s">
        <v>50</v>
      </c>
      <c r="B47" s="83" t="s">
        <v>258</v>
      </c>
      <c r="C47" s="84">
        <v>503463.77</v>
      </c>
      <c r="D47" s="85">
        <v>234620.64</v>
      </c>
      <c r="E47" s="86">
        <v>0.4660129566026171</v>
      </c>
      <c r="F47" s="87">
        <v>25</v>
      </c>
      <c r="G47" s="88">
        <v>1</v>
      </c>
    </row>
    <row r="48" spans="1:7" ht="21">
      <c r="A48" s="82" t="s">
        <v>52</v>
      </c>
      <c r="B48" s="91" t="s">
        <v>259</v>
      </c>
      <c r="C48" s="84">
        <v>20100</v>
      </c>
      <c r="D48" s="85">
        <v>0</v>
      </c>
      <c r="E48" s="86">
        <v>0</v>
      </c>
      <c r="F48" s="87">
        <v>3</v>
      </c>
      <c r="G48" s="88">
        <v>0</v>
      </c>
    </row>
    <row r="49" spans="1:7" ht="21">
      <c r="A49" s="82" t="s">
        <v>55</v>
      </c>
      <c r="B49" s="91" t="s">
        <v>260</v>
      </c>
      <c r="C49" s="84">
        <v>840000</v>
      </c>
      <c r="D49" s="85">
        <v>48000</v>
      </c>
      <c r="E49" s="86">
        <v>5.7142857142857141E-2</v>
      </c>
      <c r="F49" s="87">
        <v>105</v>
      </c>
      <c r="G49" s="88">
        <v>6</v>
      </c>
    </row>
    <row r="50" spans="1:7" ht="21">
      <c r="A50" s="82" t="s">
        <v>57</v>
      </c>
      <c r="B50" s="83" t="s">
        <v>261</v>
      </c>
      <c r="C50" s="84">
        <v>2925000</v>
      </c>
      <c r="D50" s="85">
        <v>0</v>
      </c>
      <c r="E50" s="86">
        <v>0</v>
      </c>
      <c r="F50" s="87">
        <v>117</v>
      </c>
      <c r="G50" s="88">
        <v>0</v>
      </c>
    </row>
    <row r="51" spans="1:7" ht="21">
      <c r="A51" s="82" t="s">
        <v>60</v>
      </c>
      <c r="B51" s="83" t="s">
        <v>262</v>
      </c>
      <c r="C51" s="84">
        <v>2240000</v>
      </c>
      <c r="D51" s="85">
        <v>0</v>
      </c>
      <c r="E51" s="86">
        <v>0</v>
      </c>
      <c r="F51" s="87">
        <v>80</v>
      </c>
      <c r="G51" s="88">
        <v>0</v>
      </c>
    </row>
    <row r="52" spans="1:7" ht="21">
      <c r="A52" s="82" t="s">
        <v>62</v>
      </c>
      <c r="B52" s="83" t="s">
        <v>263</v>
      </c>
      <c r="C52" s="84">
        <v>126387.86</v>
      </c>
      <c r="D52" s="85">
        <v>30969.39</v>
      </c>
      <c r="E52" s="86">
        <v>0.24503453100637987</v>
      </c>
      <c r="F52" s="87">
        <v>70</v>
      </c>
      <c r="G52" s="88">
        <v>8</v>
      </c>
    </row>
    <row r="53" spans="1:7" ht="21">
      <c r="A53" s="82" t="s">
        <v>64</v>
      </c>
      <c r="B53" s="92" t="s">
        <v>264</v>
      </c>
      <c r="C53" s="84">
        <v>29300</v>
      </c>
      <c r="D53" s="85">
        <v>75</v>
      </c>
      <c r="E53" s="86">
        <v>2.5597269624573378E-3</v>
      </c>
      <c r="F53" s="87">
        <v>400</v>
      </c>
      <c r="G53" s="88">
        <v>1</v>
      </c>
    </row>
    <row r="54" spans="1:7" ht="21">
      <c r="A54" s="82" t="s">
        <v>67</v>
      </c>
      <c r="B54" s="93" t="s">
        <v>17</v>
      </c>
      <c r="C54" s="84">
        <v>118314.64</v>
      </c>
      <c r="D54" s="85">
        <v>98314.64</v>
      </c>
      <c r="E54" s="86">
        <v>0.8309592118101361</v>
      </c>
      <c r="F54" s="87">
        <v>21</v>
      </c>
      <c r="G54" s="88">
        <v>0</v>
      </c>
    </row>
    <row r="55" spans="1:7" ht="21">
      <c r="A55" s="126" t="s">
        <v>198</v>
      </c>
      <c r="B55" s="127"/>
      <c r="C55" s="94">
        <f>SUM(C42:C54)</f>
        <v>22805032.07</v>
      </c>
      <c r="D55" s="94">
        <f>SUM(D42:D54)</f>
        <v>4513299.1499999994</v>
      </c>
      <c r="E55" s="95">
        <f t="shared" ref="E55" si="0">D55/C55*100%</f>
        <v>0.19790803784649094</v>
      </c>
      <c r="F55" s="96">
        <f>SUM(F42:F54)</f>
        <v>2224</v>
      </c>
      <c r="G55" s="96">
        <f>SUM(G42:G54)</f>
        <v>67</v>
      </c>
    </row>
    <row r="56" spans="1:7">
      <c r="F56" s="1"/>
    </row>
    <row r="57" spans="1:7">
      <c r="B57" s="121"/>
      <c r="C57" s="120"/>
      <c r="D57" s="120"/>
      <c r="F57" s="1"/>
    </row>
    <row r="58" spans="1:7">
      <c r="B58" s="121"/>
      <c r="C58" s="120"/>
      <c r="D58" s="120"/>
      <c r="F58" s="1"/>
    </row>
    <row r="59" spans="1:7" ht="15.75">
      <c r="B59" s="40"/>
      <c r="C59" s="41"/>
      <c r="D59" s="42"/>
      <c r="F59" s="1"/>
    </row>
    <row r="60" spans="1:7">
      <c r="F60" s="1"/>
    </row>
    <row r="61" spans="1:7" s="21" customFormat="1">
      <c r="B61" s="202"/>
      <c r="C61" s="202"/>
    </row>
    <row r="62" spans="1:7">
      <c r="B62" s="202"/>
      <c r="C62" s="203"/>
      <c r="F62" s="1"/>
    </row>
    <row r="63" spans="1:7" ht="15.75" customHeight="1">
      <c r="F63" s="1"/>
    </row>
    <row r="64" spans="1:7" ht="15.75" customHeight="1">
      <c r="F64" s="1"/>
    </row>
    <row r="65" spans="6:6">
      <c r="F65" s="1"/>
    </row>
    <row r="66" spans="6:6">
      <c r="F66" s="1"/>
    </row>
    <row r="67" spans="6:6" ht="15.75" customHeight="1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</sheetData>
  <mergeCells count="9">
    <mergeCell ref="A39:G39"/>
    <mergeCell ref="C40:E40"/>
    <mergeCell ref="F40:G40"/>
    <mergeCell ref="D57:D58"/>
    <mergeCell ref="B57:B58"/>
    <mergeCell ref="C57:C58"/>
    <mergeCell ref="B40:B41"/>
    <mergeCell ref="A40:A41"/>
    <mergeCell ref="A55:B55"/>
  </mergeCells>
  <pageMargins left="0.62992125984251968" right="0.23622047244094491" top="0.74803149606299213" bottom="0.74803149606299213" header="0.31496062992125984" footer="0.31496062992125984"/>
  <pageSetup paperSize="9"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AB115"/>
  <sheetViews>
    <sheetView workbookViewId="0">
      <selection activeCell="R23" sqref="R23"/>
    </sheetView>
  </sheetViews>
  <sheetFormatPr defaultRowHeight="15"/>
  <cols>
    <col min="1" max="1" width="6.85546875" style="20" customWidth="1"/>
    <col min="2" max="2" width="9.140625" customWidth="1"/>
    <col min="4" max="4" width="13.5703125" bestFit="1" customWidth="1"/>
    <col min="10" max="13" width="9.140625" style="20"/>
    <col min="16" max="16" width="9.140625" style="20"/>
    <col min="17" max="17" width="10.28515625" customWidth="1"/>
    <col min="18" max="18" width="22.28515625" bestFit="1" customWidth="1"/>
    <col min="19" max="19" width="16.5703125" style="1" bestFit="1" customWidth="1"/>
    <col min="20" max="20" width="22.5703125" customWidth="1"/>
    <col min="21" max="21" width="19.140625" style="1" bestFit="1" customWidth="1"/>
    <col min="22" max="22" width="18.85546875" bestFit="1" customWidth="1"/>
    <col min="23" max="23" width="18" style="1" customWidth="1"/>
    <col min="24" max="24" width="11" bestFit="1" customWidth="1"/>
    <col min="25" max="25" width="13.5703125" style="1" bestFit="1" customWidth="1"/>
    <col min="26" max="26" width="11" bestFit="1" customWidth="1"/>
    <col min="27" max="27" width="13.5703125" bestFit="1" customWidth="1"/>
    <col min="28" max="28" width="11" bestFit="1" customWidth="1"/>
  </cols>
  <sheetData>
    <row r="2" spans="1:28">
      <c r="R2" s="129"/>
      <c r="S2" s="128">
        <v>2018</v>
      </c>
      <c r="T2" s="128"/>
      <c r="U2" s="128">
        <v>2019</v>
      </c>
      <c r="V2" s="128"/>
      <c r="W2" s="128">
        <v>2020</v>
      </c>
      <c r="X2" s="128"/>
      <c r="Y2" s="128">
        <v>2021</v>
      </c>
      <c r="Z2" s="128"/>
      <c r="AA2" s="128" t="s">
        <v>278</v>
      </c>
      <c r="AB2" s="128"/>
    </row>
    <row r="3" spans="1:28" s="1" customFormat="1">
      <c r="A3" s="20"/>
      <c r="J3" s="20"/>
      <c r="K3" s="20"/>
      <c r="L3" s="20"/>
      <c r="M3" s="20"/>
      <c r="P3" s="20"/>
      <c r="R3" s="130"/>
      <c r="S3" s="16" t="s">
        <v>21</v>
      </c>
      <c r="T3" s="16" t="s">
        <v>22</v>
      </c>
      <c r="U3" s="16" t="s">
        <v>21</v>
      </c>
      <c r="V3" s="16" t="s">
        <v>22</v>
      </c>
      <c r="W3" s="16" t="s">
        <v>21</v>
      </c>
      <c r="X3" s="16" t="s">
        <v>22</v>
      </c>
      <c r="Y3" s="16" t="s">
        <v>21</v>
      </c>
      <c r="Z3" s="16" t="s">
        <v>22</v>
      </c>
      <c r="AA3" s="107" t="s">
        <v>21</v>
      </c>
      <c r="AB3" s="107" t="s">
        <v>22</v>
      </c>
    </row>
    <row r="4" spans="1:28">
      <c r="R4" s="15" t="s">
        <v>20</v>
      </c>
      <c r="S4" s="15">
        <v>21</v>
      </c>
      <c r="T4" s="15">
        <f>160+101</f>
        <v>261</v>
      </c>
      <c r="U4" s="15">
        <v>18</v>
      </c>
      <c r="V4" s="15">
        <f>76+113</f>
        <v>189</v>
      </c>
      <c r="W4" s="15">
        <v>30</v>
      </c>
      <c r="X4" s="15">
        <f>107+188</f>
        <v>295</v>
      </c>
      <c r="Y4" s="15">
        <v>61</v>
      </c>
      <c r="Z4" s="15">
        <v>603</v>
      </c>
      <c r="AA4" s="15">
        <v>0</v>
      </c>
      <c r="AB4" s="15">
        <v>0</v>
      </c>
    </row>
    <row r="5" spans="1:28">
      <c r="R5" s="15" t="s">
        <v>16</v>
      </c>
      <c r="S5" s="15">
        <v>6</v>
      </c>
      <c r="T5" s="15">
        <v>12</v>
      </c>
      <c r="U5" s="15">
        <v>11</v>
      </c>
      <c r="V5" s="15">
        <v>23</v>
      </c>
      <c r="W5" s="15">
        <v>4</v>
      </c>
      <c r="X5" s="15">
        <v>18</v>
      </c>
      <c r="Y5" s="15">
        <v>16</v>
      </c>
      <c r="Z5" s="15">
        <v>25</v>
      </c>
      <c r="AA5" s="15">
        <v>1</v>
      </c>
      <c r="AB5" s="15">
        <v>1</v>
      </c>
    </row>
    <row r="6" spans="1:28">
      <c r="R6" s="15" t="s">
        <v>19</v>
      </c>
      <c r="S6" s="15">
        <v>8</v>
      </c>
      <c r="T6" s="15">
        <f>4+4</f>
        <v>8</v>
      </c>
      <c r="U6" s="15">
        <v>9</v>
      </c>
      <c r="V6" s="15">
        <f>3+5</f>
        <v>8</v>
      </c>
      <c r="W6" s="15">
        <v>7</v>
      </c>
      <c r="X6" s="15">
        <f>4+3</f>
        <v>7</v>
      </c>
      <c r="Y6" s="15">
        <v>5</v>
      </c>
      <c r="Z6" s="15">
        <v>6</v>
      </c>
      <c r="AA6" s="15">
        <v>0</v>
      </c>
      <c r="AB6" s="15">
        <v>0</v>
      </c>
    </row>
    <row r="14" spans="1:28">
      <c r="S14"/>
    </row>
    <row r="15" spans="1:28" ht="18.75">
      <c r="R15" s="33"/>
      <c r="S15" s="36"/>
    </row>
    <row r="16" spans="1:28" ht="18.75">
      <c r="R16" s="33"/>
      <c r="S16" s="36"/>
    </row>
    <row r="28" spans="18:23" ht="33" customHeight="1">
      <c r="R28" s="15"/>
      <c r="S28" s="145" t="s">
        <v>23</v>
      </c>
      <c r="T28" s="145"/>
      <c r="U28" s="145" t="s">
        <v>28</v>
      </c>
      <c r="V28" s="145"/>
      <c r="W28" s="146" t="s">
        <v>235</v>
      </c>
    </row>
    <row r="29" spans="18:23">
      <c r="R29" s="15"/>
      <c r="S29" s="17" t="s">
        <v>24</v>
      </c>
      <c r="T29" s="17" t="s">
        <v>25</v>
      </c>
      <c r="U29" s="18" t="s">
        <v>26</v>
      </c>
      <c r="V29" s="18" t="s">
        <v>27</v>
      </c>
      <c r="W29" s="147"/>
    </row>
    <row r="30" spans="18:23">
      <c r="R30" s="15">
        <v>2018</v>
      </c>
      <c r="S30" s="15">
        <f>19+33</f>
        <v>52</v>
      </c>
      <c r="T30" s="15">
        <f>17+20</f>
        <v>37</v>
      </c>
      <c r="U30" s="15">
        <f>10+6</f>
        <v>16</v>
      </c>
      <c r="V30" s="15">
        <f>31+80</f>
        <v>111</v>
      </c>
      <c r="W30" s="39">
        <v>250000</v>
      </c>
    </row>
    <row r="31" spans="18:23">
      <c r="R31" s="15">
        <v>2019</v>
      </c>
      <c r="S31" s="15">
        <f>111+46</f>
        <v>157</v>
      </c>
      <c r="T31" s="15">
        <f>76+26</f>
        <v>102</v>
      </c>
      <c r="U31" s="15">
        <f>23+6</f>
        <v>29</v>
      </c>
      <c r="V31" s="15">
        <f>185+48</f>
        <v>233</v>
      </c>
      <c r="W31" s="39">
        <v>650000</v>
      </c>
    </row>
    <row r="32" spans="18:23">
      <c r="R32" s="15">
        <v>2020</v>
      </c>
      <c r="S32" s="15">
        <f>54+89</f>
        <v>143</v>
      </c>
      <c r="T32" s="15">
        <f>61+32</f>
        <v>93</v>
      </c>
      <c r="U32" s="15">
        <f>16+13</f>
        <v>29</v>
      </c>
      <c r="V32" s="15">
        <f>192+61</f>
        <v>253</v>
      </c>
      <c r="W32" s="39">
        <v>662000</v>
      </c>
    </row>
    <row r="33" spans="18:23">
      <c r="R33" s="15">
        <v>2021</v>
      </c>
      <c r="S33" s="15">
        <f>96+73</f>
        <v>169</v>
      </c>
      <c r="T33" s="15">
        <v>87</v>
      </c>
      <c r="U33" s="15">
        <v>37</v>
      </c>
      <c r="V33" s="15">
        <v>206</v>
      </c>
      <c r="W33" s="39">
        <v>665000</v>
      </c>
    </row>
    <row r="37" spans="18:23">
      <c r="T37" s="19"/>
      <c r="U37" s="19"/>
      <c r="V37" s="19"/>
      <c r="W37" s="19"/>
    </row>
    <row r="38" spans="18:23" ht="18.75">
      <c r="T38" s="133" t="s">
        <v>31</v>
      </c>
      <c r="U38" s="133"/>
      <c r="V38" s="133"/>
      <c r="W38" s="133"/>
    </row>
    <row r="39" spans="18:23">
      <c r="T39" s="19"/>
      <c r="U39" s="19"/>
      <c r="V39" s="19"/>
      <c r="W39" s="19"/>
    </row>
    <row r="40" spans="18:23">
      <c r="T40" s="134" t="s">
        <v>32</v>
      </c>
      <c r="U40" s="135"/>
      <c r="V40" s="135"/>
      <c r="W40" s="136"/>
    </row>
    <row r="41" spans="18:23" ht="30">
      <c r="T41" s="29" t="s">
        <v>33</v>
      </c>
      <c r="U41" s="29" t="s">
        <v>34</v>
      </c>
      <c r="V41" s="29" t="s">
        <v>35</v>
      </c>
      <c r="W41" s="30" t="s">
        <v>36</v>
      </c>
    </row>
    <row r="42" spans="18:23" ht="30">
      <c r="T42" s="23" t="s">
        <v>37</v>
      </c>
      <c r="U42" s="23" t="s">
        <v>38</v>
      </c>
      <c r="V42" s="31" t="s">
        <v>39</v>
      </c>
      <c r="W42" s="25">
        <v>10</v>
      </c>
    </row>
    <row r="43" spans="18:23" ht="30">
      <c r="T43" s="23" t="s">
        <v>40</v>
      </c>
      <c r="U43" s="23" t="s">
        <v>41</v>
      </c>
      <c r="V43" s="31" t="s">
        <v>42</v>
      </c>
      <c r="W43" s="25">
        <v>10</v>
      </c>
    </row>
    <row r="44" spans="18:23" ht="30">
      <c r="T44" s="23" t="s">
        <v>43</v>
      </c>
      <c r="U44" s="23" t="s">
        <v>38</v>
      </c>
      <c r="V44" s="31" t="s">
        <v>44</v>
      </c>
      <c r="W44" s="25">
        <v>10</v>
      </c>
    </row>
    <row r="45" spans="18:23" ht="30">
      <c r="T45" s="23" t="s">
        <v>45</v>
      </c>
      <c r="U45" s="23" t="s">
        <v>38</v>
      </c>
      <c r="V45" s="31" t="s">
        <v>46</v>
      </c>
      <c r="W45" s="25">
        <v>10</v>
      </c>
    </row>
    <row r="46" spans="18:23" ht="60">
      <c r="T46" s="23" t="s">
        <v>47</v>
      </c>
      <c r="U46" s="23" t="s">
        <v>48</v>
      </c>
      <c r="V46" s="31" t="s">
        <v>49</v>
      </c>
      <c r="W46" s="25">
        <v>10</v>
      </c>
    </row>
    <row r="47" spans="18:23" ht="30">
      <c r="T47" s="23" t="s">
        <v>50</v>
      </c>
      <c r="U47" s="23" t="s">
        <v>38</v>
      </c>
      <c r="V47" s="31" t="s">
        <v>51</v>
      </c>
      <c r="W47" s="25">
        <v>10</v>
      </c>
    </row>
    <row r="48" spans="18:23" ht="45" customHeight="1">
      <c r="T48" s="23" t="s">
        <v>52</v>
      </c>
      <c r="U48" s="23" t="s">
        <v>53</v>
      </c>
      <c r="V48" s="31" t="s">
        <v>54</v>
      </c>
      <c r="W48" s="25">
        <v>10</v>
      </c>
    </row>
    <row r="49" spans="3:23" s="20" customFormat="1" ht="45" customHeight="1">
      <c r="T49" s="23"/>
      <c r="U49" s="23"/>
      <c r="V49" s="31"/>
      <c r="W49" s="53"/>
    </row>
    <row r="50" spans="3:23" s="20" customFormat="1" ht="45" customHeight="1">
      <c r="T50" s="23"/>
      <c r="U50" s="23"/>
      <c r="V50" s="31"/>
      <c r="W50" s="53"/>
    </row>
    <row r="51" spans="3:23" ht="30">
      <c r="C51" s="33"/>
      <c r="T51" s="23" t="s">
        <v>55</v>
      </c>
      <c r="U51" s="23" t="s">
        <v>38</v>
      </c>
      <c r="V51" s="31" t="s">
        <v>56</v>
      </c>
      <c r="W51" s="25">
        <v>10</v>
      </c>
    </row>
    <row r="52" spans="3:23" ht="60">
      <c r="C52" s="34"/>
      <c r="T52" s="23" t="s">
        <v>57</v>
      </c>
      <c r="U52" s="23" t="s">
        <v>58</v>
      </c>
      <c r="V52" s="31" t="s">
        <v>59</v>
      </c>
      <c r="W52" s="25">
        <v>8</v>
      </c>
    </row>
    <row r="53" spans="3:23" ht="30">
      <c r="C53" s="33"/>
      <c r="T53" s="23" t="s">
        <v>60</v>
      </c>
      <c r="U53" s="23" t="s">
        <v>38</v>
      </c>
      <c r="V53" s="31" t="s">
        <v>61</v>
      </c>
      <c r="W53" s="25">
        <v>10</v>
      </c>
    </row>
    <row r="54" spans="3:23" ht="60">
      <c r="C54" s="33"/>
      <c r="T54" s="23" t="s">
        <v>62</v>
      </c>
      <c r="U54" s="23" t="s">
        <v>48</v>
      </c>
      <c r="V54" s="31" t="s">
        <v>63</v>
      </c>
      <c r="W54" s="25">
        <v>10</v>
      </c>
    </row>
    <row r="55" spans="3:23" ht="60">
      <c r="C55" s="33"/>
      <c r="Q55" s="35"/>
      <c r="T55" s="23" t="s">
        <v>64</v>
      </c>
      <c r="U55" s="23" t="s">
        <v>65</v>
      </c>
      <c r="V55" s="31" t="s">
        <v>66</v>
      </c>
      <c r="W55" s="25">
        <v>10</v>
      </c>
    </row>
    <row r="56" spans="3:23" ht="60">
      <c r="C56" s="33"/>
      <c r="T56" s="23" t="s">
        <v>67</v>
      </c>
      <c r="U56" s="23" t="s">
        <v>48</v>
      </c>
      <c r="V56" s="31" t="s">
        <v>68</v>
      </c>
      <c r="W56" s="25">
        <v>10</v>
      </c>
    </row>
    <row r="57" spans="3:23" ht="30">
      <c r="C57" s="33"/>
      <c r="G57" s="35"/>
      <c r="T57" s="23" t="s">
        <v>69</v>
      </c>
      <c r="U57" s="23" t="s">
        <v>53</v>
      </c>
      <c r="V57" s="31" t="s">
        <v>70</v>
      </c>
      <c r="W57" s="25">
        <v>10</v>
      </c>
    </row>
    <row r="58" spans="3:23" ht="45">
      <c r="C58" s="34"/>
      <c r="T58" s="23" t="s">
        <v>71</v>
      </c>
      <c r="U58" s="23" t="s">
        <v>72</v>
      </c>
      <c r="V58" s="31" t="s">
        <v>73</v>
      </c>
      <c r="W58" s="25">
        <v>10</v>
      </c>
    </row>
    <row r="59" spans="3:23" ht="45">
      <c r="C59" s="33"/>
      <c r="T59" s="23" t="s">
        <v>74</v>
      </c>
      <c r="U59" s="23" t="s">
        <v>75</v>
      </c>
      <c r="V59" s="31" t="s">
        <v>76</v>
      </c>
      <c r="W59" s="25">
        <v>10</v>
      </c>
    </row>
    <row r="60" spans="3:23" ht="60">
      <c r="C60" s="33"/>
      <c r="T60" s="23" t="s">
        <v>77</v>
      </c>
      <c r="U60" s="23" t="s">
        <v>65</v>
      </c>
      <c r="V60" s="31" t="s">
        <v>78</v>
      </c>
      <c r="W60" s="25">
        <v>10</v>
      </c>
    </row>
    <row r="61" spans="3:23" ht="30">
      <c r="T61" s="23" t="s">
        <v>79</v>
      </c>
      <c r="U61" s="23" t="s">
        <v>38</v>
      </c>
      <c r="V61" s="31" t="s">
        <v>80</v>
      </c>
      <c r="W61" s="25">
        <v>10</v>
      </c>
    </row>
    <row r="62" spans="3:23" ht="45">
      <c r="T62" s="23" t="s">
        <v>81</v>
      </c>
      <c r="U62" s="23" t="s">
        <v>82</v>
      </c>
      <c r="V62" s="31" t="s">
        <v>83</v>
      </c>
      <c r="W62" s="25">
        <v>7</v>
      </c>
    </row>
    <row r="63" spans="3:23" ht="90">
      <c r="T63" s="23" t="s">
        <v>84</v>
      </c>
      <c r="U63" s="23" t="s">
        <v>85</v>
      </c>
      <c r="V63" s="31" t="s">
        <v>86</v>
      </c>
      <c r="W63" s="25">
        <v>9</v>
      </c>
    </row>
    <row r="64" spans="3:23" ht="60">
      <c r="T64" s="23" t="s">
        <v>87</v>
      </c>
      <c r="U64" s="23" t="s">
        <v>58</v>
      </c>
      <c r="V64" s="31" t="s">
        <v>88</v>
      </c>
      <c r="W64" s="25">
        <v>10</v>
      </c>
    </row>
    <row r="65" spans="20:23" ht="90">
      <c r="T65" s="23" t="s">
        <v>89</v>
      </c>
      <c r="U65" s="23" t="s">
        <v>90</v>
      </c>
      <c r="V65" s="31" t="s">
        <v>91</v>
      </c>
      <c r="W65" s="25">
        <v>10</v>
      </c>
    </row>
    <row r="66" spans="20:23" ht="60">
      <c r="T66" s="23" t="s">
        <v>92</v>
      </c>
      <c r="U66" s="23" t="s">
        <v>93</v>
      </c>
      <c r="V66" s="31" t="s">
        <v>94</v>
      </c>
      <c r="W66" s="25">
        <v>10</v>
      </c>
    </row>
    <row r="67" spans="20:23" ht="90">
      <c r="T67" s="23" t="s">
        <v>95</v>
      </c>
      <c r="U67" s="23" t="s">
        <v>96</v>
      </c>
      <c r="V67" s="31" t="s">
        <v>97</v>
      </c>
      <c r="W67" s="25">
        <v>5</v>
      </c>
    </row>
    <row r="68" spans="20:23" ht="90">
      <c r="T68" s="23" t="s">
        <v>98</v>
      </c>
      <c r="U68" s="23" t="s">
        <v>90</v>
      </c>
      <c r="V68" s="31" t="s">
        <v>97</v>
      </c>
      <c r="W68" s="25">
        <v>5</v>
      </c>
    </row>
    <row r="69" spans="20:23" ht="60">
      <c r="T69" s="23" t="s">
        <v>99</v>
      </c>
      <c r="U69" s="23" t="s">
        <v>65</v>
      </c>
      <c r="V69" s="31" t="s">
        <v>100</v>
      </c>
      <c r="W69" s="25">
        <v>10</v>
      </c>
    </row>
    <row r="70" spans="20:23" ht="60">
      <c r="T70" s="23" t="s">
        <v>101</v>
      </c>
      <c r="U70" s="23" t="s">
        <v>48</v>
      </c>
      <c r="V70" s="31" t="s">
        <v>102</v>
      </c>
      <c r="W70" s="25">
        <v>5</v>
      </c>
    </row>
    <row r="71" spans="20:23" ht="60">
      <c r="T71" s="23" t="s">
        <v>103</v>
      </c>
      <c r="U71" s="23" t="s">
        <v>48</v>
      </c>
      <c r="V71" s="31" t="s">
        <v>102</v>
      </c>
      <c r="W71" s="25">
        <v>5</v>
      </c>
    </row>
    <row r="72" spans="20:23" ht="60">
      <c r="T72" s="23" t="s">
        <v>104</v>
      </c>
      <c r="U72" s="23" t="s">
        <v>65</v>
      </c>
      <c r="V72" s="32" t="s">
        <v>105</v>
      </c>
      <c r="W72" s="25">
        <v>10</v>
      </c>
    </row>
    <row r="73" spans="20:23" ht="60">
      <c r="T73" s="23" t="s">
        <v>106</v>
      </c>
      <c r="U73" s="23" t="s">
        <v>65</v>
      </c>
      <c r="V73" s="32" t="s">
        <v>107</v>
      </c>
      <c r="W73" s="25">
        <v>10</v>
      </c>
    </row>
    <row r="74" spans="20:23" ht="30">
      <c r="T74" s="23" t="s">
        <v>108</v>
      </c>
      <c r="U74" s="23" t="s">
        <v>109</v>
      </c>
      <c r="V74" s="31" t="s">
        <v>110</v>
      </c>
      <c r="W74" s="25">
        <v>5</v>
      </c>
    </row>
    <row r="75" spans="20:23">
      <c r="T75" s="23" t="s">
        <v>111</v>
      </c>
      <c r="U75" s="23" t="s">
        <v>112</v>
      </c>
      <c r="V75" s="31" t="s">
        <v>113</v>
      </c>
      <c r="W75" s="25">
        <v>15</v>
      </c>
    </row>
    <row r="76" spans="20:23" ht="30">
      <c r="T76" s="23" t="s">
        <v>114</v>
      </c>
      <c r="U76" s="23" t="s">
        <v>115</v>
      </c>
      <c r="V76" s="31" t="s">
        <v>116</v>
      </c>
      <c r="W76" s="25">
        <v>8</v>
      </c>
    </row>
    <row r="77" spans="20:23">
      <c r="T77" s="23" t="s">
        <v>117</v>
      </c>
      <c r="U77" s="23" t="s">
        <v>118</v>
      </c>
      <c r="V77" s="31" t="s">
        <v>119</v>
      </c>
      <c r="W77" s="25">
        <v>12</v>
      </c>
    </row>
    <row r="78" spans="20:23" ht="30">
      <c r="T78" s="23" t="s">
        <v>120</v>
      </c>
      <c r="U78" s="23" t="s">
        <v>38</v>
      </c>
      <c r="V78" s="31" t="s">
        <v>121</v>
      </c>
      <c r="W78" s="25">
        <v>10</v>
      </c>
    </row>
    <row r="79" spans="20:23" ht="30">
      <c r="T79" s="23" t="s">
        <v>122</v>
      </c>
      <c r="U79" s="23" t="s">
        <v>38</v>
      </c>
      <c r="V79" s="31" t="s">
        <v>123</v>
      </c>
      <c r="W79" s="25">
        <v>10</v>
      </c>
    </row>
    <row r="80" spans="20:23" ht="30">
      <c r="T80" s="23" t="s">
        <v>124</v>
      </c>
      <c r="U80" s="23" t="s">
        <v>38</v>
      </c>
      <c r="V80" s="31" t="s">
        <v>125</v>
      </c>
      <c r="W80" s="25">
        <v>10</v>
      </c>
    </row>
    <row r="81" spans="20:23" ht="30">
      <c r="T81" s="23" t="s">
        <v>126</v>
      </c>
      <c r="U81" s="23" t="s">
        <v>127</v>
      </c>
      <c r="V81" s="31" t="s">
        <v>128</v>
      </c>
      <c r="W81" s="25">
        <v>8</v>
      </c>
    </row>
    <row r="82" spans="20:23" ht="60">
      <c r="T82" s="23" t="s">
        <v>129</v>
      </c>
      <c r="U82" s="23" t="s">
        <v>130</v>
      </c>
      <c r="V82" s="31" t="s">
        <v>131</v>
      </c>
      <c r="W82" s="25">
        <v>9</v>
      </c>
    </row>
    <row r="83" spans="20:23" ht="60">
      <c r="T83" s="23" t="s">
        <v>132</v>
      </c>
      <c r="U83" s="23" t="s">
        <v>130</v>
      </c>
      <c r="V83" s="31" t="s">
        <v>133</v>
      </c>
      <c r="W83" s="25">
        <v>11</v>
      </c>
    </row>
    <row r="84" spans="20:23" ht="30">
      <c r="T84" s="23" t="s">
        <v>134</v>
      </c>
      <c r="U84" s="23" t="s">
        <v>38</v>
      </c>
      <c r="V84" s="31" t="s">
        <v>135</v>
      </c>
      <c r="W84" s="25">
        <v>10</v>
      </c>
    </row>
    <row r="85" spans="20:23" ht="30">
      <c r="T85" s="23" t="s">
        <v>136</v>
      </c>
      <c r="U85" s="23" t="s">
        <v>38</v>
      </c>
      <c r="V85" s="31" t="s">
        <v>137</v>
      </c>
      <c r="W85" s="25">
        <v>10</v>
      </c>
    </row>
    <row r="86" spans="20:23" ht="45">
      <c r="T86" s="23" t="s">
        <v>138</v>
      </c>
      <c r="U86" s="23" t="s">
        <v>139</v>
      </c>
      <c r="V86" s="31" t="s">
        <v>140</v>
      </c>
      <c r="W86" s="25">
        <v>5</v>
      </c>
    </row>
    <row r="87" spans="20:23" ht="45">
      <c r="T87" s="23" t="s">
        <v>141</v>
      </c>
      <c r="U87" s="23" t="s">
        <v>139</v>
      </c>
      <c r="V87" s="31" t="s">
        <v>140</v>
      </c>
      <c r="W87" s="25">
        <v>8</v>
      </c>
    </row>
    <row r="88" spans="20:23" ht="45">
      <c r="T88" s="23" t="s">
        <v>142</v>
      </c>
      <c r="U88" s="23" t="s">
        <v>139</v>
      </c>
      <c r="V88" s="31" t="s">
        <v>143</v>
      </c>
      <c r="W88" s="25">
        <v>13</v>
      </c>
    </row>
    <row r="89" spans="20:23" ht="30">
      <c r="T89" s="23" t="s">
        <v>144</v>
      </c>
      <c r="U89" s="23" t="s">
        <v>145</v>
      </c>
      <c r="V89" s="31" t="s">
        <v>146</v>
      </c>
      <c r="W89" s="25">
        <v>8</v>
      </c>
    </row>
    <row r="90" spans="20:23" ht="30">
      <c r="T90" s="23" t="s">
        <v>147</v>
      </c>
      <c r="U90" s="23" t="s">
        <v>38</v>
      </c>
      <c r="V90" s="31" t="s">
        <v>148</v>
      </c>
      <c r="W90" s="25">
        <v>10</v>
      </c>
    </row>
    <row r="91" spans="20:23">
      <c r="T91" s="22"/>
      <c r="U91" s="143" t="s">
        <v>149</v>
      </c>
      <c r="V91" s="144"/>
      <c r="W91" s="27">
        <v>436</v>
      </c>
    </row>
    <row r="92" spans="20:23">
      <c r="T92" s="21"/>
      <c r="U92" s="20"/>
      <c r="V92" s="21"/>
      <c r="W92" s="24"/>
    </row>
    <row r="93" spans="20:23">
      <c r="T93" s="137" t="s">
        <v>150</v>
      </c>
      <c r="U93" s="138"/>
      <c r="V93" s="138"/>
      <c r="W93" s="139"/>
    </row>
    <row r="94" spans="20:23">
      <c r="T94" s="140"/>
      <c r="U94" s="141"/>
      <c r="V94" s="141"/>
      <c r="W94" s="142"/>
    </row>
    <row r="95" spans="20:23" ht="30">
      <c r="T95" s="29" t="s">
        <v>15</v>
      </c>
      <c r="U95" s="29" t="s">
        <v>34</v>
      </c>
      <c r="V95" s="29" t="s">
        <v>35</v>
      </c>
      <c r="W95" s="30" t="s">
        <v>36</v>
      </c>
    </row>
    <row r="96" spans="20:23" ht="45">
      <c r="T96" s="26" t="s">
        <v>37</v>
      </c>
      <c r="U96" s="23" t="s">
        <v>151</v>
      </c>
      <c r="V96" s="23" t="s">
        <v>152</v>
      </c>
      <c r="W96" s="25">
        <v>1</v>
      </c>
    </row>
    <row r="97" spans="20:23" ht="30">
      <c r="T97" s="26" t="s">
        <v>40</v>
      </c>
      <c r="U97" s="23" t="s">
        <v>153</v>
      </c>
      <c r="V97" s="23" t="s">
        <v>154</v>
      </c>
      <c r="W97" s="25">
        <v>2</v>
      </c>
    </row>
    <row r="98" spans="20:23" ht="105">
      <c r="T98" s="26" t="s">
        <v>43</v>
      </c>
      <c r="U98" s="23" t="s">
        <v>155</v>
      </c>
      <c r="V98" s="23" t="s">
        <v>156</v>
      </c>
      <c r="W98" s="25">
        <v>1</v>
      </c>
    </row>
    <row r="99" spans="20:23" ht="30">
      <c r="T99" s="26" t="s">
        <v>45</v>
      </c>
      <c r="U99" s="23" t="s">
        <v>157</v>
      </c>
      <c r="V99" s="23" t="s">
        <v>158</v>
      </c>
      <c r="W99" s="25">
        <v>1</v>
      </c>
    </row>
    <row r="100" spans="20:23">
      <c r="T100" s="22"/>
      <c r="U100" s="143" t="s">
        <v>149</v>
      </c>
      <c r="V100" s="144"/>
      <c r="W100" s="27">
        <v>5</v>
      </c>
    </row>
    <row r="101" spans="20:23">
      <c r="T101" s="21"/>
      <c r="U101" s="21"/>
      <c r="V101" s="21"/>
      <c r="W101" s="24"/>
    </row>
    <row r="102" spans="20:23">
      <c r="T102" s="137" t="s">
        <v>159</v>
      </c>
      <c r="U102" s="138"/>
      <c r="V102" s="138"/>
      <c r="W102" s="139"/>
    </row>
    <row r="103" spans="20:23">
      <c r="T103" s="140"/>
      <c r="U103" s="141"/>
      <c r="V103" s="141"/>
      <c r="W103" s="142"/>
    </row>
    <row r="104" spans="20:23" ht="30">
      <c r="T104" s="29" t="s">
        <v>15</v>
      </c>
      <c r="U104" s="29" t="s">
        <v>34</v>
      </c>
      <c r="V104" s="29" t="s">
        <v>35</v>
      </c>
      <c r="W104" s="30" t="s">
        <v>36</v>
      </c>
    </row>
    <row r="105" spans="20:23" ht="60">
      <c r="T105" s="25" t="s">
        <v>37</v>
      </c>
      <c r="U105" s="23" t="s">
        <v>160</v>
      </c>
      <c r="V105" s="23" t="s">
        <v>161</v>
      </c>
      <c r="W105" s="25">
        <v>1</v>
      </c>
    </row>
    <row r="106" spans="20:23">
      <c r="T106" s="25" t="s">
        <v>40</v>
      </c>
      <c r="U106" s="23" t="s">
        <v>162</v>
      </c>
      <c r="V106" s="23" t="s">
        <v>163</v>
      </c>
      <c r="W106" s="25">
        <v>1</v>
      </c>
    </row>
    <row r="107" spans="20:23" ht="30">
      <c r="T107" s="25" t="s">
        <v>43</v>
      </c>
      <c r="U107" s="23" t="s">
        <v>38</v>
      </c>
      <c r="V107" s="23" t="s">
        <v>164</v>
      </c>
      <c r="W107" s="25">
        <v>5</v>
      </c>
    </row>
    <row r="108" spans="20:23" ht="180">
      <c r="T108" s="25" t="s">
        <v>45</v>
      </c>
      <c r="U108" s="23" t="s">
        <v>165</v>
      </c>
      <c r="V108" s="23" t="s">
        <v>166</v>
      </c>
      <c r="W108" s="25">
        <v>1</v>
      </c>
    </row>
    <row r="109" spans="20:23" ht="45">
      <c r="T109" s="25" t="s">
        <v>47</v>
      </c>
      <c r="U109" s="23" t="s">
        <v>72</v>
      </c>
      <c r="V109" s="23" t="s">
        <v>73</v>
      </c>
      <c r="W109" s="25">
        <v>1</v>
      </c>
    </row>
    <row r="110" spans="20:23">
      <c r="T110" s="25" t="s">
        <v>50</v>
      </c>
      <c r="U110" s="23" t="s">
        <v>118</v>
      </c>
      <c r="V110" s="31" t="s">
        <v>119</v>
      </c>
      <c r="W110" s="25">
        <v>1</v>
      </c>
    </row>
    <row r="111" spans="20:23" ht="60">
      <c r="T111" s="25" t="s">
        <v>52</v>
      </c>
      <c r="U111" s="23" t="s">
        <v>167</v>
      </c>
      <c r="V111" s="32" t="s">
        <v>107</v>
      </c>
      <c r="W111" s="25">
        <v>1</v>
      </c>
    </row>
    <row r="112" spans="20:23" ht="60">
      <c r="T112" s="25" t="s">
        <v>55</v>
      </c>
      <c r="U112" s="23" t="s">
        <v>130</v>
      </c>
      <c r="V112" s="31" t="s">
        <v>131</v>
      </c>
      <c r="W112" s="25">
        <v>1</v>
      </c>
    </row>
    <row r="113" spans="20:23" ht="30">
      <c r="T113" s="25" t="s">
        <v>57</v>
      </c>
      <c r="U113" s="23" t="s">
        <v>38</v>
      </c>
      <c r="V113" s="31" t="s">
        <v>168</v>
      </c>
      <c r="W113" s="25">
        <v>2</v>
      </c>
    </row>
    <row r="114" spans="20:23" ht="30">
      <c r="T114" s="25" t="s">
        <v>60</v>
      </c>
      <c r="U114" s="23" t="s">
        <v>38</v>
      </c>
      <c r="V114" s="31" t="s">
        <v>169</v>
      </c>
      <c r="W114" s="25">
        <v>1</v>
      </c>
    </row>
    <row r="115" spans="20:23">
      <c r="T115" s="22"/>
      <c r="U115" s="131" t="s">
        <v>149</v>
      </c>
      <c r="V115" s="132"/>
      <c r="W115" s="28">
        <v>15</v>
      </c>
    </row>
  </sheetData>
  <mergeCells count="16">
    <mergeCell ref="AA2:AB2"/>
    <mergeCell ref="Y2:Z2"/>
    <mergeCell ref="R2:R3"/>
    <mergeCell ref="U115:V115"/>
    <mergeCell ref="T38:W38"/>
    <mergeCell ref="T40:W40"/>
    <mergeCell ref="T93:W94"/>
    <mergeCell ref="T102:W103"/>
    <mergeCell ref="U91:V91"/>
    <mergeCell ref="U100:V100"/>
    <mergeCell ref="S28:T28"/>
    <mergeCell ref="U28:V28"/>
    <mergeCell ref="S2:T2"/>
    <mergeCell ref="U2:V2"/>
    <mergeCell ref="W2:X2"/>
    <mergeCell ref="W28:W29"/>
  </mergeCells>
  <pageMargins left="0.25" right="0.25" top="0.75" bottom="0.75" header="0.3" footer="0.3"/>
  <pageSetup paperSize="9" scale="1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L24"/>
  <sheetViews>
    <sheetView workbookViewId="0">
      <selection activeCell="F26" sqref="F26"/>
    </sheetView>
  </sheetViews>
  <sheetFormatPr defaultRowHeight="15"/>
  <cols>
    <col min="1" max="1" width="4.140625" bestFit="1" customWidth="1"/>
    <col min="2" max="2" width="27.7109375" bestFit="1" customWidth="1"/>
    <col min="3" max="3" width="18" customWidth="1"/>
    <col min="4" max="4" width="11.85546875" customWidth="1"/>
    <col min="5" max="5" width="17.7109375" bestFit="1" customWidth="1"/>
    <col min="6" max="6" width="11.42578125" customWidth="1"/>
    <col min="7" max="7" width="18" customWidth="1"/>
    <col min="8" max="8" width="11.28515625" customWidth="1"/>
    <col min="9" max="9" width="17.7109375" customWidth="1"/>
    <col min="10" max="10" width="11.28515625" customWidth="1"/>
    <col min="11" max="11" width="17.7109375" customWidth="1"/>
    <col min="12" max="12" width="11.42578125" customWidth="1"/>
  </cols>
  <sheetData>
    <row r="2" spans="1:12" ht="18.75">
      <c r="A2" s="148" t="s">
        <v>266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8.75">
      <c r="A3" s="155" t="s">
        <v>15</v>
      </c>
      <c r="B3" s="155" t="s">
        <v>267</v>
      </c>
      <c r="C3" s="149" t="s">
        <v>149</v>
      </c>
      <c r="D3" s="150"/>
      <c r="E3" s="149" t="s">
        <v>268</v>
      </c>
      <c r="F3" s="150"/>
      <c r="G3" s="149" t="s">
        <v>269</v>
      </c>
      <c r="H3" s="150"/>
      <c r="I3" s="153" t="s">
        <v>270</v>
      </c>
      <c r="J3" s="154"/>
      <c r="K3" s="153" t="s">
        <v>271</v>
      </c>
      <c r="L3" s="154"/>
    </row>
    <row r="4" spans="1:12" ht="18.75">
      <c r="A4" s="156"/>
      <c r="B4" s="156"/>
      <c r="C4" s="151"/>
      <c r="D4" s="152"/>
      <c r="E4" s="151"/>
      <c r="F4" s="152"/>
      <c r="G4" s="151"/>
      <c r="H4" s="152"/>
      <c r="I4" s="153">
        <v>2022</v>
      </c>
      <c r="J4" s="154"/>
      <c r="K4" s="153">
        <v>2022</v>
      </c>
      <c r="L4" s="154"/>
    </row>
    <row r="5" spans="1:12" s="21" customFormat="1" ht="56.25">
      <c r="A5" s="157"/>
      <c r="B5" s="157"/>
      <c r="C5" s="97" t="s">
        <v>272</v>
      </c>
      <c r="D5" s="97" t="s">
        <v>273</v>
      </c>
      <c r="E5" s="98" t="s">
        <v>272</v>
      </c>
      <c r="F5" s="98" t="s">
        <v>273</v>
      </c>
      <c r="G5" s="98" t="s">
        <v>272</v>
      </c>
      <c r="H5" s="98" t="s">
        <v>273</v>
      </c>
      <c r="I5" s="98" t="s">
        <v>272</v>
      </c>
      <c r="J5" s="98" t="s">
        <v>273</v>
      </c>
      <c r="K5" s="98" t="s">
        <v>272</v>
      </c>
      <c r="L5" s="98" t="s">
        <v>273</v>
      </c>
    </row>
    <row r="6" spans="1:12" ht="18.75">
      <c r="A6" s="99">
        <v>1</v>
      </c>
      <c r="B6" s="100" t="s">
        <v>253</v>
      </c>
      <c r="C6" s="101">
        <v>1136013.94</v>
      </c>
      <c r="D6" s="102">
        <v>87</v>
      </c>
      <c r="E6" s="101">
        <v>855768.58</v>
      </c>
      <c r="F6" s="102">
        <v>75</v>
      </c>
      <c r="G6" s="102"/>
      <c r="H6" s="102"/>
      <c r="I6" s="102"/>
      <c r="J6" s="102"/>
      <c r="K6" s="101">
        <v>280245.36</v>
      </c>
      <c r="L6" s="102">
        <v>12</v>
      </c>
    </row>
    <row r="7" spans="1:12" ht="18.75">
      <c r="A7" s="99">
        <v>2</v>
      </c>
      <c r="B7" s="100" t="s">
        <v>254</v>
      </c>
      <c r="C7" s="101">
        <v>545204.4</v>
      </c>
      <c r="D7" s="102">
        <v>40</v>
      </c>
      <c r="E7" s="101">
        <v>136304.4</v>
      </c>
      <c r="F7" s="102">
        <v>10</v>
      </c>
      <c r="G7" s="101">
        <v>408900</v>
      </c>
      <c r="H7" s="102">
        <v>30</v>
      </c>
      <c r="I7" s="102"/>
      <c r="J7" s="102"/>
      <c r="K7" s="102"/>
      <c r="L7" s="102"/>
    </row>
    <row r="8" spans="1:12" ht="18.75">
      <c r="A8" s="99">
        <v>3</v>
      </c>
      <c r="B8" s="100" t="s">
        <v>255</v>
      </c>
      <c r="C8" s="101">
        <v>11508174.34</v>
      </c>
      <c r="D8" s="102">
        <v>728</v>
      </c>
      <c r="E8" s="101">
        <v>4673199.8499999996</v>
      </c>
      <c r="F8" s="102">
        <v>264</v>
      </c>
      <c r="G8" s="102"/>
      <c r="H8" s="102"/>
      <c r="I8" s="101">
        <v>3364920.14</v>
      </c>
      <c r="J8" s="102">
        <v>254</v>
      </c>
      <c r="K8" s="101">
        <v>3470054.35</v>
      </c>
      <c r="L8" s="102">
        <v>210</v>
      </c>
    </row>
    <row r="9" spans="1:12" ht="18.75">
      <c r="A9" s="99">
        <v>4</v>
      </c>
      <c r="B9" s="100" t="s">
        <v>256</v>
      </c>
      <c r="C9" s="101">
        <v>2731467.8</v>
      </c>
      <c r="D9" s="102">
        <v>529</v>
      </c>
      <c r="E9" s="101">
        <v>120000</v>
      </c>
      <c r="F9" s="102">
        <v>150</v>
      </c>
      <c r="G9" s="102"/>
      <c r="H9" s="102"/>
      <c r="I9" s="101">
        <v>1431967.8</v>
      </c>
      <c r="J9" s="102">
        <v>204</v>
      </c>
      <c r="K9" s="101">
        <v>1179500</v>
      </c>
      <c r="L9" s="102">
        <v>175</v>
      </c>
    </row>
    <row r="10" spans="1:12" ht="18.75">
      <c r="A10" s="99"/>
      <c r="B10" s="100" t="s">
        <v>274</v>
      </c>
      <c r="C10" s="101">
        <v>1366952</v>
      </c>
      <c r="D10" s="102">
        <v>325</v>
      </c>
      <c r="E10" s="101">
        <v>61800</v>
      </c>
      <c r="F10" s="102">
        <v>150</v>
      </c>
      <c r="G10" s="102"/>
      <c r="H10" s="102"/>
      <c r="I10" s="101">
        <v>640152</v>
      </c>
      <c r="J10" s="102"/>
      <c r="K10" s="101">
        <v>665000</v>
      </c>
      <c r="L10" s="102">
        <v>175</v>
      </c>
    </row>
    <row r="11" spans="1:12" ht="18.75">
      <c r="A11" s="99"/>
      <c r="B11" s="100" t="s">
        <v>275</v>
      </c>
      <c r="C11" s="101">
        <v>1364515.8</v>
      </c>
      <c r="D11" s="102">
        <v>325</v>
      </c>
      <c r="E11" s="101">
        <v>58200</v>
      </c>
      <c r="F11" s="102">
        <v>150</v>
      </c>
      <c r="G11" s="102"/>
      <c r="H11" s="102"/>
      <c r="I11" s="101">
        <v>791815.8</v>
      </c>
      <c r="J11" s="102"/>
      <c r="K11" s="101">
        <v>514500</v>
      </c>
      <c r="L11" s="102">
        <v>175</v>
      </c>
    </row>
    <row r="12" spans="1:12" ht="18.75">
      <c r="A12" s="99">
        <v>5</v>
      </c>
      <c r="B12" s="100" t="s">
        <v>257</v>
      </c>
      <c r="C12" s="101">
        <v>81605.320000000007</v>
      </c>
      <c r="D12" s="102">
        <v>19</v>
      </c>
      <c r="E12" s="101">
        <v>45000</v>
      </c>
      <c r="F12" s="102">
        <v>15</v>
      </c>
      <c r="G12" s="102"/>
      <c r="H12" s="102"/>
      <c r="I12" s="101">
        <v>36605.32</v>
      </c>
      <c r="J12" s="102">
        <v>4</v>
      </c>
      <c r="K12" s="102"/>
      <c r="L12" s="102"/>
    </row>
    <row r="13" spans="1:12" ht="18.75">
      <c r="A13" s="99"/>
      <c r="B13" s="100" t="s">
        <v>274</v>
      </c>
      <c r="C13" s="101">
        <v>52665.880000000005</v>
      </c>
      <c r="D13" s="102">
        <v>19</v>
      </c>
      <c r="E13" s="101">
        <v>31500</v>
      </c>
      <c r="F13" s="102">
        <v>15</v>
      </c>
      <c r="G13" s="102"/>
      <c r="H13" s="102"/>
      <c r="I13" s="101">
        <v>21165.88</v>
      </c>
      <c r="J13" s="102">
        <v>4</v>
      </c>
      <c r="K13" s="102"/>
      <c r="L13" s="102"/>
    </row>
    <row r="14" spans="1:12" ht="18.75">
      <c r="A14" s="99"/>
      <c r="B14" s="100" t="s">
        <v>275</v>
      </c>
      <c r="C14" s="101">
        <v>28939.440000000002</v>
      </c>
      <c r="D14" s="102">
        <v>19</v>
      </c>
      <c r="E14" s="101">
        <v>13500</v>
      </c>
      <c r="F14" s="102">
        <v>15</v>
      </c>
      <c r="G14" s="102"/>
      <c r="H14" s="102"/>
      <c r="I14" s="101">
        <v>15439.44</v>
      </c>
      <c r="J14" s="102">
        <v>4</v>
      </c>
      <c r="K14" s="102"/>
      <c r="L14" s="102"/>
    </row>
    <row r="15" spans="1:12" ht="18.75">
      <c r="A15" s="99">
        <v>6</v>
      </c>
      <c r="B15" s="100" t="s">
        <v>258</v>
      </c>
      <c r="C15" s="101">
        <v>503463.77</v>
      </c>
      <c r="D15" s="102">
        <v>25</v>
      </c>
      <c r="E15" s="101">
        <v>503463.77</v>
      </c>
      <c r="F15" s="102">
        <v>25</v>
      </c>
      <c r="G15" s="102"/>
      <c r="H15" s="102"/>
      <c r="I15" s="102"/>
      <c r="J15" s="102"/>
      <c r="K15" s="102"/>
      <c r="L15" s="102"/>
    </row>
    <row r="16" spans="1:12" ht="18.75">
      <c r="A16" s="99">
        <v>7</v>
      </c>
      <c r="B16" s="100" t="s">
        <v>259</v>
      </c>
      <c r="C16" s="101">
        <v>20100</v>
      </c>
      <c r="D16" s="102">
        <v>3</v>
      </c>
      <c r="E16" s="101">
        <v>20100</v>
      </c>
      <c r="F16" s="102">
        <v>3</v>
      </c>
      <c r="G16" s="102"/>
      <c r="H16" s="102"/>
      <c r="I16" s="102"/>
      <c r="J16" s="102"/>
      <c r="K16" s="102"/>
      <c r="L16" s="102"/>
    </row>
    <row r="17" spans="1:12" ht="18.75">
      <c r="A17" s="99">
        <v>8</v>
      </c>
      <c r="B17" s="100" t="s">
        <v>260</v>
      </c>
      <c r="C17" s="101">
        <v>840000</v>
      </c>
      <c r="D17" s="102">
        <v>105</v>
      </c>
      <c r="E17" s="101">
        <v>480000</v>
      </c>
      <c r="F17" s="102">
        <v>60</v>
      </c>
      <c r="G17" s="102"/>
      <c r="H17" s="102"/>
      <c r="I17" s="101">
        <v>360000</v>
      </c>
      <c r="J17" s="102">
        <v>45</v>
      </c>
      <c r="K17" s="102"/>
      <c r="L17" s="102"/>
    </row>
    <row r="18" spans="1:12" ht="18.75">
      <c r="A18" s="99">
        <v>9</v>
      </c>
      <c r="B18" s="100" t="s">
        <v>261</v>
      </c>
      <c r="C18" s="101">
        <v>2925000</v>
      </c>
      <c r="D18" s="102">
        <v>117</v>
      </c>
      <c r="E18" s="101">
        <v>1500000</v>
      </c>
      <c r="F18" s="102">
        <v>60</v>
      </c>
      <c r="G18" s="102"/>
      <c r="H18" s="102"/>
      <c r="I18" s="101">
        <v>750000</v>
      </c>
      <c r="J18" s="102">
        <v>30</v>
      </c>
      <c r="K18" s="101">
        <v>675000</v>
      </c>
      <c r="L18" s="102">
        <v>27</v>
      </c>
    </row>
    <row r="19" spans="1:12" ht="18.75">
      <c r="A19" s="99">
        <v>10</v>
      </c>
      <c r="B19" s="100" t="s">
        <v>262</v>
      </c>
      <c r="C19" s="101">
        <v>2240000</v>
      </c>
      <c r="D19" s="102">
        <v>80</v>
      </c>
      <c r="E19" s="101">
        <v>980000</v>
      </c>
      <c r="F19" s="102">
        <v>35</v>
      </c>
      <c r="G19" s="102"/>
      <c r="H19" s="102"/>
      <c r="I19" s="101">
        <v>420000</v>
      </c>
      <c r="J19" s="102">
        <v>15</v>
      </c>
      <c r="K19" s="101">
        <v>840000</v>
      </c>
      <c r="L19" s="102">
        <v>30</v>
      </c>
    </row>
    <row r="20" spans="1:12" ht="18.75">
      <c r="A20" s="99">
        <v>11</v>
      </c>
      <c r="B20" s="100" t="s">
        <v>263</v>
      </c>
      <c r="C20" s="101">
        <v>126387.86</v>
      </c>
      <c r="D20" s="102">
        <v>70</v>
      </c>
      <c r="E20" s="101">
        <v>126387.86</v>
      </c>
      <c r="F20" s="102">
        <v>70</v>
      </c>
      <c r="G20" s="102"/>
      <c r="H20" s="102"/>
      <c r="I20" s="102"/>
      <c r="J20" s="102"/>
      <c r="K20" s="102"/>
      <c r="L20" s="102"/>
    </row>
    <row r="21" spans="1:12" ht="18.75">
      <c r="A21" s="99">
        <v>12</v>
      </c>
      <c r="B21" s="100" t="s">
        <v>264</v>
      </c>
      <c r="C21" s="101">
        <v>29300</v>
      </c>
      <c r="D21" s="102">
        <v>400</v>
      </c>
      <c r="E21" s="101">
        <v>29300</v>
      </c>
      <c r="F21" s="102">
        <v>400</v>
      </c>
      <c r="G21" s="102"/>
      <c r="H21" s="102"/>
      <c r="I21" s="102"/>
      <c r="J21" s="102"/>
      <c r="K21" s="102"/>
      <c r="L21" s="102"/>
    </row>
    <row r="22" spans="1:12" ht="18.75">
      <c r="A22" s="99">
        <v>13</v>
      </c>
      <c r="B22" s="100" t="s">
        <v>276</v>
      </c>
      <c r="C22" s="101">
        <v>118314.64</v>
      </c>
      <c r="D22" s="102">
        <v>21</v>
      </c>
      <c r="E22" s="101">
        <v>118314.64</v>
      </c>
      <c r="F22" s="102">
        <v>21</v>
      </c>
      <c r="G22" s="102"/>
      <c r="H22" s="102"/>
      <c r="I22" s="102"/>
      <c r="J22" s="102"/>
      <c r="K22" s="102"/>
      <c r="L22" s="102"/>
    </row>
    <row r="23" spans="1:12" ht="18.75">
      <c r="A23" s="99">
        <v>14</v>
      </c>
      <c r="B23" s="100" t="s">
        <v>265</v>
      </c>
      <c r="C23" s="101">
        <v>560000</v>
      </c>
      <c r="D23" s="102">
        <v>224</v>
      </c>
      <c r="E23" s="101">
        <v>560000</v>
      </c>
      <c r="F23" s="102">
        <v>224</v>
      </c>
      <c r="G23" s="102"/>
      <c r="H23" s="102"/>
      <c r="I23" s="102"/>
      <c r="J23" s="102"/>
      <c r="K23" s="102"/>
      <c r="L23" s="102"/>
    </row>
    <row r="24" spans="1:12" ht="18.75">
      <c r="A24" s="99"/>
      <c r="B24" s="103" t="s">
        <v>198</v>
      </c>
      <c r="C24" s="104">
        <v>23365032.07</v>
      </c>
      <c r="D24" s="105">
        <v>2448</v>
      </c>
      <c r="E24" s="104">
        <v>10147839.1</v>
      </c>
      <c r="F24" s="105">
        <v>1412</v>
      </c>
      <c r="G24" s="104">
        <v>408900</v>
      </c>
      <c r="H24" s="106">
        <v>30</v>
      </c>
      <c r="I24" s="104">
        <v>6363493.2600000007</v>
      </c>
      <c r="J24" s="106">
        <v>552</v>
      </c>
      <c r="K24" s="104">
        <v>6444799.71</v>
      </c>
      <c r="L24" s="106">
        <v>454</v>
      </c>
    </row>
  </sheetData>
  <mergeCells count="10">
    <mergeCell ref="A2:L2"/>
    <mergeCell ref="C3:D4"/>
    <mergeCell ref="E3:F4"/>
    <mergeCell ref="G3:H4"/>
    <mergeCell ref="I3:J3"/>
    <mergeCell ref="K3:L3"/>
    <mergeCell ref="B3:B5"/>
    <mergeCell ref="A3:A5"/>
    <mergeCell ref="K4:L4"/>
    <mergeCell ref="I4:J4"/>
  </mergeCells>
  <pageMargins left="0.23622047244094491" right="0.23622047244094491" top="1.3385826771653544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R32"/>
  <sheetViews>
    <sheetView workbookViewId="0">
      <selection activeCell="B28" sqref="B28:C28"/>
    </sheetView>
  </sheetViews>
  <sheetFormatPr defaultRowHeight="15"/>
  <cols>
    <col min="1" max="1" width="66.85546875" customWidth="1"/>
    <col min="2" max="2" width="39.7109375" customWidth="1"/>
    <col min="3" max="3" width="26.5703125" customWidth="1"/>
    <col min="7" max="7" width="40.7109375" bestFit="1" customWidth="1"/>
    <col min="8" max="8" width="11.42578125" customWidth="1"/>
  </cols>
  <sheetData>
    <row r="2" spans="1:18" s="20" customFormat="1" ht="15" customHeight="1">
      <c r="A2" s="174" t="s">
        <v>236</v>
      </c>
      <c r="B2" s="175"/>
      <c r="C2" s="175"/>
    </row>
    <row r="3" spans="1:18" ht="36" customHeight="1">
      <c r="A3" s="175"/>
      <c r="B3" s="175"/>
      <c r="C3" s="175"/>
      <c r="D3" s="66"/>
      <c r="E3" s="66"/>
      <c r="F3" s="66"/>
      <c r="G3" s="66"/>
      <c r="H3" s="66"/>
      <c r="I3" s="66"/>
    </row>
    <row r="4" spans="1:18" s="20" customFormat="1" ht="20.25">
      <c r="A4" s="67"/>
      <c r="B4" s="67"/>
      <c r="C4" s="67"/>
      <c r="D4" s="66"/>
      <c r="E4" s="66"/>
      <c r="F4" s="66"/>
      <c r="G4" s="66"/>
      <c r="H4" s="66"/>
      <c r="I4" s="66"/>
    </row>
    <row r="5" spans="1:18" ht="19.5">
      <c r="A5" s="47" t="s">
        <v>237</v>
      </c>
    </row>
    <row r="6" spans="1:18" ht="18.75">
      <c r="A6" s="48" t="s">
        <v>222</v>
      </c>
    </row>
    <row r="7" spans="1:18" ht="18.75">
      <c r="A7" s="49" t="s">
        <v>223</v>
      </c>
      <c r="H7" s="12"/>
      <c r="I7" s="12"/>
    </row>
    <row r="8" spans="1:18" ht="19.5">
      <c r="A8" s="50" t="s">
        <v>238</v>
      </c>
      <c r="H8" s="54" t="s">
        <v>204</v>
      </c>
      <c r="I8" s="55" t="s">
        <v>205</v>
      </c>
      <c r="J8" s="56" t="s">
        <v>206</v>
      </c>
      <c r="K8" s="58" t="s">
        <v>207</v>
      </c>
      <c r="L8" s="58" t="s">
        <v>208</v>
      </c>
      <c r="M8" s="58" t="s">
        <v>209</v>
      </c>
      <c r="N8" s="58" t="s">
        <v>210</v>
      </c>
      <c r="O8" s="58" t="s">
        <v>211</v>
      </c>
      <c r="P8" s="58" t="s">
        <v>212</v>
      </c>
      <c r="Q8" s="58" t="s">
        <v>213</v>
      </c>
    </row>
    <row r="9" spans="1:18" ht="15.75">
      <c r="G9" t="s">
        <v>224</v>
      </c>
      <c r="H9" s="60">
        <v>4631</v>
      </c>
      <c r="I9" s="59">
        <v>5164</v>
      </c>
      <c r="J9" s="59">
        <v>5376</v>
      </c>
      <c r="K9" s="59">
        <v>5221</v>
      </c>
      <c r="L9" s="61">
        <v>4850</v>
      </c>
      <c r="M9" s="61">
        <v>5731</v>
      </c>
      <c r="N9" s="61">
        <v>5448</v>
      </c>
      <c r="O9" s="61">
        <v>4915</v>
      </c>
      <c r="P9" s="61">
        <v>5026</v>
      </c>
      <c r="Q9" s="61">
        <v>4791</v>
      </c>
      <c r="R9" s="62"/>
    </row>
    <row r="10" spans="1:18" ht="16.5" customHeight="1">
      <c r="A10" s="173" t="s">
        <v>225</v>
      </c>
      <c r="B10" s="176" t="s">
        <v>226</v>
      </c>
      <c r="C10" s="177"/>
      <c r="H10" s="54" t="s">
        <v>215</v>
      </c>
      <c r="I10" s="59" t="s">
        <v>216</v>
      </c>
      <c r="J10" s="56" t="s">
        <v>218</v>
      </c>
      <c r="K10" s="55" t="s">
        <v>217</v>
      </c>
      <c r="L10" s="56"/>
      <c r="M10" s="56"/>
      <c r="N10" s="56"/>
      <c r="O10" s="56"/>
      <c r="P10" s="56"/>
      <c r="Q10" s="56"/>
    </row>
    <row r="11" spans="1:18" ht="16.5" customHeight="1">
      <c r="A11" s="173"/>
      <c r="B11" s="178"/>
      <c r="C11" s="179"/>
      <c r="G11" s="56" t="s">
        <v>214</v>
      </c>
      <c r="H11" s="60">
        <v>1373</v>
      </c>
      <c r="I11" s="59">
        <v>876</v>
      </c>
      <c r="J11" s="59">
        <v>774</v>
      </c>
      <c r="K11" s="59">
        <v>1619</v>
      </c>
      <c r="L11" s="56"/>
      <c r="M11" s="56"/>
      <c r="N11" s="56"/>
      <c r="O11" s="56"/>
      <c r="P11" s="56"/>
      <c r="Q11" s="56"/>
    </row>
    <row r="12" spans="1:18" ht="16.5" customHeight="1">
      <c r="A12" s="173"/>
      <c r="B12" s="178"/>
      <c r="C12" s="179"/>
      <c r="G12" s="63"/>
      <c r="H12" s="54"/>
      <c r="I12" s="59"/>
      <c r="J12" s="55"/>
      <c r="K12" s="56"/>
      <c r="L12" s="56"/>
      <c r="M12" s="56"/>
      <c r="N12" s="56"/>
      <c r="O12" s="56"/>
      <c r="P12" s="56"/>
      <c r="Q12" s="56"/>
    </row>
    <row r="13" spans="1:18" ht="16.5" customHeight="1">
      <c r="A13" s="173"/>
      <c r="B13" s="178"/>
      <c r="C13" s="179"/>
      <c r="G13" s="63"/>
      <c r="H13" s="56" t="s">
        <v>206</v>
      </c>
      <c r="I13" s="58" t="s">
        <v>208</v>
      </c>
      <c r="J13" s="58" t="s">
        <v>209</v>
      </c>
      <c r="K13" s="58" t="s">
        <v>210</v>
      </c>
      <c r="L13" s="58" t="s">
        <v>211</v>
      </c>
      <c r="M13" s="58" t="s">
        <v>212</v>
      </c>
      <c r="N13" s="58" t="s">
        <v>213</v>
      </c>
    </row>
    <row r="14" spans="1:18" ht="16.5" customHeight="1">
      <c r="A14" s="173"/>
      <c r="B14" s="178"/>
      <c r="C14" s="179"/>
      <c r="G14" s="63" t="s">
        <v>219</v>
      </c>
      <c r="H14" s="60">
        <v>1</v>
      </c>
      <c r="I14" s="59">
        <v>2</v>
      </c>
      <c r="J14" s="62">
        <v>2</v>
      </c>
      <c r="K14" s="59">
        <v>22</v>
      </c>
      <c r="L14" s="61">
        <v>7</v>
      </c>
      <c r="M14" s="61">
        <v>9</v>
      </c>
      <c r="N14" s="61">
        <v>7</v>
      </c>
      <c r="O14" s="56"/>
      <c r="P14" s="56"/>
      <c r="Q14" s="56"/>
    </row>
    <row r="15" spans="1:18" ht="16.5" customHeight="1">
      <c r="A15" s="173"/>
      <c r="B15" s="180"/>
      <c r="C15" s="181"/>
      <c r="G15" s="63"/>
      <c r="H15" s="54"/>
      <c r="I15" s="59"/>
      <c r="J15" s="55"/>
      <c r="K15" s="56"/>
      <c r="L15" s="56"/>
      <c r="M15" s="56"/>
      <c r="N15" s="56"/>
      <c r="O15" s="56"/>
      <c r="P15" s="56"/>
      <c r="Q15" s="56"/>
    </row>
    <row r="16" spans="1:18" ht="18.75">
      <c r="A16" s="68" t="s">
        <v>239</v>
      </c>
      <c r="B16" s="159" t="s">
        <v>244</v>
      </c>
      <c r="C16" s="160"/>
      <c r="G16" s="56"/>
      <c r="H16" s="54" t="s">
        <v>204</v>
      </c>
      <c r="I16" s="55" t="s">
        <v>205</v>
      </c>
      <c r="J16" s="56" t="s">
        <v>206</v>
      </c>
      <c r="K16" s="58" t="s">
        <v>207</v>
      </c>
      <c r="L16" s="58" t="s">
        <v>208</v>
      </c>
      <c r="M16" s="58" t="s">
        <v>209</v>
      </c>
      <c r="N16" s="58" t="s">
        <v>210</v>
      </c>
      <c r="O16" s="58" t="s">
        <v>211</v>
      </c>
      <c r="P16" s="58" t="s">
        <v>212</v>
      </c>
      <c r="Q16" s="58" t="s">
        <v>213</v>
      </c>
      <c r="R16" s="58" t="s">
        <v>220</v>
      </c>
    </row>
    <row r="17" spans="1:18" ht="15.75">
      <c r="A17" s="52"/>
      <c r="B17" s="161"/>
      <c r="C17" s="162"/>
      <c r="G17" s="56" t="s">
        <v>221</v>
      </c>
      <c r="H17" s="60">
        <v>11</v>
      </c>
      <c r="I17" s="59">
        <v>157</v>
      </c>
      <c r="J17" s="59">
        <v>140</v>
      </c>
      <c r="K17" s="59">
        <v>91</v>
      </c>
      <c r="L17" s="61">
        <v>74</v>
      </c>
      <c r="M17" s="61">
        <v>231</v>
      </c>
      <c r="N17" s="61">
        <v>134</v>
      </c>
      <c r="O17" s="61">
        <v>118</v>
      </c>
      <c r="P17" s="61">
        <v>157</v>
      </c>
      <c r="Q17" s="61">
        <v>60</v>
      </c>
      <c r="R17" s="61">
        <v>85</v>
      </c>
    </row>
    <row r="18" spans="1:18" ht="16.5">
      <c r="A18" s="51" t="s">
        <v>233</v>
      </c>
      <c r="B18" s="71"/>
      <c r="C18" s="72"/>
      <c r="G18" s="56"/>
      <c r="H18" s="54"/>
      <c r="I18" s="59"/>
      <c r="J18" s="55"/>
      <c r="K18" s="55"/>
      <c r="L18" s="55"/>
      <c r="M18" s="55"/>
      <c r="N18" s="55"/>
      <c r="O18" s="55"/>
      <c r="P18" s="55"/>
      <c r="Q18" s="55"/>
    </row>
    <row r="19" spans="1:18" ht="16.5">
      <c r="A19" s="51" t="s">
        <v>240</v>
      </c>
      <c r="B19" s="163" t="s">
        <v>233</v>
      </c>
      <c r="C19" s="164"/>
      <c r="G19" s="56"/>
      <c r="H19" s="54"/>
      <c r="I19" s="59"/>
      <c r="J19" s="55"/>
      <c r="K19" s="57"/>
      <c r="L19" s="57"/>
      <c r="M19" s="57"/>
      <c r="N19" s="57"/>
      <c r="O19" s="57"/>
      <c r="P19" s="57"/>
      <c r="Q19" s="57"/>
    </row>
    <row r="20" spans="1:18" ht="16.5">
      <c r="A20" s="51" t="s">
        <v>241</v>
      </c>
      <c r="B20" s="165" t="s">
        <v>245</v>
      </c>
      <c r="C20" s="16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8" ht="16.5">
      <c r="A21" s="51" t="s">
        <v>242</v>
      </c>
      <c r="B21" s="163" t="s">
        <v>246</v>
      </c>
      <c r="C21" s="164"/>
    </row>
    <row r="22" spans="1:18" ht="16.5">
      <c r="A22" s="51" t="s">
        <v>243</v>
      </c>
      <c r="B22" s="167"/>
      <c r="C22" s="168"/>
    </row>
    <row r="23" spans="1:18" ht="15.75">
      <c r="A23" s="70"/>
      <c r="B23" s="169"/>
      <c r="C23" s="170"/>
    </row>
    <row r="24" spans="1:18" ht="15.75">
      <c r="A24" s="54"/>
      <c r="B24" s="56"/>
      <c r="C24" s="56"/>
    </row>
    <row r="25" spans="1:18" ht="15.75">
      <c r="A25" s="54"/>
      <c r="B25" s="56"/>
      <c r="C25" s="56"/>
    </row>
    <row r="26" spans="1:18" ht="15.75" customHeight="1">
      <c r="A26" s="69"/>
      <c r="B26" s="56"/>
      <c r="C26" s="56"/>
    </row>
    <row r="27" spans="1:18" ht="15.75">
      <c r="A27" s="56"/>
      <c r="B27" s="171"/>
      <c r="C27" s="171"/>
    </row>
    <row r="28" spans="1:18" ht="15.75">
      <c r="A28" s="56"/>
      <c r="B28" s="171"/>
      <c r="C28" s="171"/>
    </row>
    <row r="29" spans="1:18" ht="15.75">
      <c r="A29" s="56"/>
      <c r="B29" s="172"/>
      <c r="C29" s="172"/>
    </row>
    <row r="30" spans="1:18" ht="16.5">
      <c r="A30" s="56"/>
      <c r="B30" s="182"/>
      <c r="C30" s="182"/>
    </row>
    <row r="31" spans="1:18" ht="15.75">
      <c r="A31" s="56"/>
      <c r="B31" s="171"/>
      <c r="C31" s="171"/>
    </row>
    <row r="32" spans="1:18">
      <c r="A32" s="56"/>
      <c r="B32" s="158"/>
      <c r="C32" s="158"/>
    </row>
  </sheetData>
  <mergeCells count="16">
    <mergeCell ref="A10:A15"/>
    <mergeCell ref="A2:C3"/>
    <mergeCell ref="B10:C15"/>
    <mergeCell ref="B30:C30"/>
    <mergeCell ref="B31:C31"/>
    <mergeCell ref="B32:C32"/>
    <mergeCell ref="B16:C16"/>
    <mergeCell ref="B17:C17"/>
    <mergeCell ref="B19:C19"/>
    <mergeCell ref="B20:C20"/>
    <mergeCell ref="B21:C21"/>
    <mergeCell ref="B22:C22"/>
    <mergeCell ref="B23:C23"/>
    <mergeCell ref="B27:C27"/>
    <mergeCell ref="B28:C28"/>
    <mergeCell ref="B29:C29"/>
  </mergeCells>
  <pageMargins left="0.7" right="0.7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43"/>
  <sheetViews>
    <sheetView workbookViewId="0">
      <selection activeCell="Q28" sqref="Q28"/>
    </sheetView>
  </sheetViews>
  <sheetFormatPr defaultRowHeight="15"/>
  <cols>
    <col min="1" max="1" width="9.140625" style="20"/>
    <col min="14" max="14" width="22.28515625" customWidth="1"/>
    <col min="18" max="18" width="46" bestFit="1" customWidth="1"/>
    <col min="19" max="20" width="14.42578125" bestFit="1" customWidth="1"/>
    <col min="21" max="21" width="12" bestFit="1" customWidth="1"/>
  </cols>
  <sheetData>
    <row r="1" spans="18:21" s="20" customFormat="1"/>
    <row r="4" spans="18:21">
      <c r="R4" s="1"/>
      <c r="S4" s="12">
        <v>2020</v>
      </c>
      <c r="T4" s="12">
        <v>2021</v>
      </c>
      <c r="U4">
        <v>2022</v>
      </c>
    </row>
    <row r="5" spans="18:21">
      <c r="R5" s="1"/>
      <c r="S5" s="1" t="s">
        <v>12</v>
      </c>
      <c r="T5" s="1" t="s">
        <v>12</v>
      </c>
      <c r="U5" s="20" t="s">
        <v>12</v>
      </c>
    </row>
    <row r="6" spans="18:21">
      <c r="R6" s="1" t="s">
        <v>5</v>
      </c>
      <c r="S6" s="1">
        <v>3824</v>
      </c>
      <c r="T6" s="1">
        <v>328</v>
      </c>
      <c r="U6">
        <v>0</v>
      </c>
    </row>
    <row r="7" spans="18:21">
      <c r="R7" s="1" t="s">
        <v>6</v>
      </c>
      <c r="S7" s="1">
        <v>1047</v>
      </c>
      <c r="T7" s="1">
        <v>218</v>
      </c>
      <c r="U7" s="20">
        <v>0</v>
      </c>
    </row>
    <row r="8" spans="18:21">
      <c r="R8" s="1" t="s">
        <v>7</v>
      </c>
      <c r="S8" s="1">
        <v>5890</v>
      </c>
      <c r="T8" s="1">
        <v>53</v>
      </c>
      <c r="U8" s="20">
        <v>0</v>
      </c>
    </row>
    <row r="9" spans="18:21">
      <c r="R9" s="1" t="s">
        <v>8</v>
      </c>
      <c r="S9" s="1">
        <v>22</v>
      </c>
      <c r="T9" s="1">
        <v>0</v>
      </c>
      <c r="U9" s="20">
        <v>0</v>
      </c>
    </row>
    <row r="10" spans="18:21">
      <c r="R10" s="1" t="s">
        <v>9</v>
      </c>
      <c r="S10" s="1">
        <v>24</v>
      </c>
      <c r="T10" s="1">
        <v>301</v>
      </c>
      <c r="U10" s="20">
        <v>0</v>
      </c>
    </row>
    <row r="11" spans="18:21">
      <c r="R11" s="1" t="s">
        <v>10</v>
      </c>
      <c r="S11" s="1">
        <v>0</v>
      </c>
      <c r="T11" s="1">
        <v>1588</v>
      </c>
      <c r="U11" s="20">
        <v>0</v>
      </c>
    </row>
    <row r="12" spans="18:21">
      <c r="R12" s="1" t="s">
        <v>11</v>
      </c>
      <c r="S12" s="1">
        <v>0</v>
      </c>
      <c r="T12" s="1">
        <v>3</v>
      </c>
      <c r="U12" s="20">
        <v>0</v>
      </c>
    </row>
    <row r="13" spans="18:21">
      <c r="R13" s="20" t="s">
        <v>279</v>
      </c>
      <c r="S13" s="1">
        <v>0</v>
      </c>
      <c r="T13" s="1">
        <v>0</v>
      </c>
      <c r="U13" s="20">
        <v>1</v>
      </c>
    </row>
    <row r="14" spans="18:21">
      <c r="S14" s="12">
        <v>2020</v>
      </c>
      <c r="T14" s="12">
        <v>2021</v>
      </c>
      <c r="U14" s="20">
        <v>2022</v>
      </c>
    </row>
    <row r="15" spans="18:21">
      <c r="S15" s="1" t="s">
        <v>13</v>
      </c>
      <c r="T15" s="1" t="s">
        <v>13</v>
      </c>
      <c r="U15" s="20" t="s">
        <v>13</v>
      </c>
    </row>
    <row r="16" spans="18:21">
      <c r="R16" s="1" t="s">
        <v>5</v>
      </c>
      <c r="S16" s="11">
        <v>14728630.699999999</v>
      </c>
      <c r="T16" s="11">
        <v>1381779.27</v>
      </c>
      <c r="U16" s="20">
        <v>0</v>
      </c>
    </row>
    <row r="17" spans="18:21">
      <c r="R17" s="1" t="s">
        <v>6</v>
      </c>
      <c r="S17" s="11">
        <v>5715460</v>
      </c>
      <c r="T17" s="11">
        <v>1223760</v>
      </c>
      <c r="U17" s="20">
        <v>0</v>
      </c>
    </row>
    <row r="18" spans="18:21">
      <c r="R18" s="1" t="s">
        <v>7</v>
      </c>
      <c r="S18" s="11">
        <v>29252754.07</v>
      </c>
      <c r="T18" s="11">
        <v>254477.43</v>
      </c>
      <c r="U18" s="20">
        <v>0</v>
      </c>
    </row>
    <row r="19" spans="18:21">
      <c r="R19" s="1" t="s">
        <v>8</v>
      </c>
      <c r="S19" s="11">
        <v>129925.41</v>
      </c>
      <c r="T19" s="62">
        <v>0</v>
      </c>
      <c r="U19" s="20">
        <v>0</v>
      </c>
    </row>
    <row r="20" spans="18:21">
      <c r="R20" s="1" t="s">
        <v>9</v>
      </c>
      <c r="S20" s="11">
        <v>120000</v>
      </c>
      <c r="T20" s="11">
        <v>1504000</v>
      </c>
      <c r="U20" s="20">
        <v>0</v>
      </c>
    </row>
    <row r="21" spans="18:21">
      <c r="R21" s="1" t="s">
        <v>10</v>
      </c>
      <c r="S21" s="1">
        <v>0</v>
      </c>
      <c r="T21" s="11">
        <v>7935000</v>
      </c>
      <c r="U21" s="20">
        <v>0</v>
      </c>
    </row>
    <row r="22" spans="18:21">
      <c r="R22" s="1" t="s">
        <v>11</v>
      </c>
      <c r="S22" s="1">
        <v>0</v>
      </c>
      <c r="T22" s="11">
        <v>75000</v>
      </c>
      <c r="U22" s="20">
        <v>0</v>
      </c>
    </row>
    <row r="23" spans="18:21">
      <c r="R23" s="20" t="s">
        <v>279</v>
      </c>
      <c r="S23" s="62">
        <v>0</v>
      </c>
      <c r="T23" s="62">
        <v>0</v>
      </c>
      <c r="U23" s="11">
        <v>5000</v>
      </c>
    </row>
    <row r="29" spans="18:21">
      <c r="R29" t="s">
        <v>203</v>
      </c>
    </row>
    <row r="43" spans="14:14">
      <c r="N43" t="s">
        <v>203</v>
      </c>
    </row>
  </sheetData>
  <pageMargins left="0.23622047244094491" right="0.23622047244094491" top="0.35433070866141736" bottom="0.35433070866141736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workbookViewId="0">
      <selection activeCell="D52" sqref="D52"/>
    </sheetView>
  </sheetViews>
  <sheetFormatPr defaultRowHeight="15"/>
  <cols>
    <col min="2" max="2" width="49.28515625" bestFit="1" customWidth="1"/>
    <col min="3" max="4" width="15" bestFit="1" customWidth="1"/>
    <col min="5" max="5" width="10" customWidth="1"/>
    <col min="6" max="6" width="13.5703125" bestFit="1" customWidth="1"/>
  </cols>
  <sheetData>
    <row r="1" spans="2:6" s="20" customFormat="1"/>
    <row r="2" spans="2:6" s="20" customFormat="1" ht="45" customHeight="1">
      <c r="B2" s="186" t="s">
        <v>202</v>
      </c>
      <c r="C2" s="186"/>
      <c r="D2" s="186"/>
      <c r="E2" s="186"/>
      <c r="F2" s="186"/>
    </row>
    <row r="4" spans="2:6" ht="15.75">
      <c r="B4" s="183" t="s">
        <v>175</v>
      </c>
      <c r="C4" s="185" t="s">
        <v>185</v>
      </c>
      <c r="D4" s="185"/>
      <c r="E4" s="185" t="s">
        <v>186</v>
      </c>
      <c r="F4" s="185"/>
    </row>
    <row r="5" spans="2:6" ht="15.75">
      <c r="B5" s="184"/>
      <c r="C5" s="46" t="s">
        <v>173</v>
      </c>
      <c r="D5" s="46" t="s">
        <v>18</v>
      </c>
      <c r="E5" s="46" t="s">
        <v>173</v>
      </c>
      <c r="F5" s="46" t="s">
        <v>18</v>
      </c>
    </row>
    <row r="6" spans="2:6">
      <c r="B6" s="15" t="s">
        <v>187</v>
      </c>
      <c r="C6" s="39">
        <v>710271.01000000013</v>
      </c>
      <c r="D6" s="39">
        <v>254315.01</v>
      </c>
      <c r="E6" s="15">
        <v>90</v>
      </c>
      <c r="F6" s="15">
        <v>88</v>
      </c>
    </row>
    <row r="7" spans="2:6">
      <c r="B7" s="15" t="s">
        <v>188</v>
      </c>
      <c r="C7" s="39">
        <v>518632.48</v>
      </c>
      <c r="D7" s="39">
        <v>351042.31</v>
      </c>
      <c r="E7" s="15">
        <v>41</v>
      </c>
      <c r="F7" s="15">
        <v>42</v>
      </c>
    </row>
    <row r="8" spans="2:6">
      <c r="B8" s="15" t="s">
        <v>189</v>
      </c>
      <c r="C8" s="39">
        <v>11299386.529999999</v>
      </c>
      <c r="D8" s="39">
        <v>6025910.8399999999</v>
      </c>
      <c r="E8" s="15">
        <v>1111</v>
      </c>
      <c r="F8" s="15">
        <v>985</v>
      </c>
    </row>
    <row r="9" spans="2:6">
      <c r="B9" s="15" t="s">
        <v>190</v>
      </c>
      <c r="C9" s="39">
        <v>2153561.64</v>
      </c>
      <c r="D9" s="39">
        <v>723767.3</v>
      </c>
      <c r="E9" s="15">
        <v>586</v>
      </c>
      <c r="F9" s="15">
        <v>431</v>
      </c>
    </row>
    <row r="10" spans="2:6">
      <c r="B10" s="15" t="s">
        <v>191</v>
      </c>
      <c r="C10" s="39">
        <v>84146.68</v>
      </c>
      <c r="D10" s="39">
        <v>29810.52</v>
      </c>
      <c r="E10" s="15">
        <v>15</v>
      </c>
      <c r="F10" s="15">
        <v>14</v>
      </c>
    </row>
    <row r="11" spans="2:6">
      <c r="B11" s="15" t="s">
        <v>192</v>
      </c>
      <c r="C11" s="39">
        <v>468473.02</v>
      </c>
      <c r="D11" s="39">
        <v>159603.59</v>
      </c>
      <c r="E11" s="15">
        <v>25</v>
      </c>
      <c r="F11" s="15">
        <v>21</v>
      </c>
    </row>
    <row r="12" spans="2:6">
      <c r="B12" s="15" t="s">
        <v>193</v>
      </c>
      <c r="C12" s="39">
        <v>32881.68</v>
      </c>
      <c r="D12" s="39">
        <v>0</v>
      </c>
      <c r="E12" s="15">
        <v>3</v>
      </c>
      <c r="F12" s="15">
        <v>0</v>
      </c>
    </row>
    <row r="13" spans="2:6">
      <c r="B13" s="15" t="s">
        <v>194</v>
      </c>
      <c r="C13" s="39">
        <v>352000</v>
      </c>
      <c r="D13" s="39">
        <v>214500</v>
      </c>
      <c r="E13" s="15">
        <v>64</v>
      </c>
      <c r="F13" s="15">
        <v>39</v>
      </c>
    </row>
    <row r="14" spans="2:6">
      <c r="B14" s="15" t="s">
        <v>199</v>
      </c>
      <c r="C14" s="39">
        <v>3200000</v>
      </c>
      <c r="D14" s="39">
        <v>2706320.94</v>
      </c>
      <c r="E14" s="15">
        <v>160</v>
      </c>
      <c r="F14" s="15">
        <v>137</v>
      </c>
    </row>
    <row r="15" spans="2:6">
      <c r="B15" s="15" t="s">
        <v>195</v>
      </c>
      <c r="C15" s="39">
        <v>2555140.02</v>
      </c>
      <c r="D15" s="39">
        <v>1556312.5</v>
      </c>
      <c r="E15" s="15">
        <v>112</v>
      </c>
      <c r="F15" s="15">
        <v>105</v>
      </c>
    </row>
    <row r="16" spans="2:6">
      <c r="B16" s="15" t="s">
        <v>196</v>
      </c>
      <c r="C16" s="39">
        <v>87914.92</v>
      </c>
      <c r="D16" s="39">
        <v>31199.83</v>
      </c>
      <c r="E16" s="15">
        <v>50</v>
      </c>
      <c r="F16" s="15">
        <v>44</v>
      </c>
    </row>
    <row r="17" spans="2:6">
      <c r="B17" s="15" t="s">
        <v>197</v>
      </c>
      <c r="C17" s="39">
        <v>25000</v>
      </c>
      <c r="D17" s="39">
        <v>16966</v>
      </c>
      <c r="E17" s="15">
        <v>312</v>
      </c>
      <c r="F17" s="15">
        <v>213</v>
      </c>
    </row>
    <row r="18" spans="2:6">
      <c r="B18" s="15" t="s">
        <v>200</v>
      </c>
      <c r="C18" s="39">
        <v>148454.94</v>
      </c>
      <c r="D18" s="39">
        <v>29973.43</v>
      </c>
      <c r="E18" s="15">
        <v>18</v>
      </c>
      <c r="F18" s="15">
        <v>14</v>
      </c>
    </row>
    <row r="19" spans="2:6">
      <c r="B19" s="15" t="s">
        <v>201</v>
      </c>
      <c r="C19" s="39">
        <v>60000</v>
      </c>
      <c r="D19" s="39">
        <v>0</v>
      </c>
      <c r="E19" s="15">
        <v>3</v>
      </c>
      <c r="F19" s="15">
        <v>0</v>
      </c>
    </row>
    <row r="20" spans="2:6">
      <c r="B20" s="44" t="s">
        <v>198</v>
      </c>
      <c r="C20" s="45">
        <v>21695862.920000002</v>
      </c>
      <c r="D20" s="45">
        <v>12099722.27</v>
      </c>
      <c r="E20" s="44">
        <v>2590</v>
      </c>
      <c r="F20" s="44">
        <v>2133</v>
      </c>
    </row>
  </sheetData>
  <mergeCells count="4">
    <mergeCell ref="B4:B5"/>
    <mergeCell ref="C4:D4"/>
    <mergeCell ref="E4:F4"/>
    <mergeCell ref="B2:F2"/>
  </mergeCells>
  <pageMargins left="0.23622047244094491" right="0.23622047244094491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stopa bezrobocia</vt:lpstr>
      <vt:lpstr>ewidencja</vt:lpstr>
      <vt:lpstr>cudzoziemcy</vt:lpstr>
      <vt:lpstr>aktywne formy</vt:lpstr>
      <vt:lpstr>szkolenia</vt:lpstr>
      <vt:lpstr>plan na 2022</vt:lpstr>
      <vt:lpstr>caz</vt:lpstr>
      <vt:lpstr>covid</vt:lpstr>
      <vt:lpstr>3 strona</vt:lpstr>
      <vt:lpstr>do 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2022-01-24T08:02:07Z</cp:lastPrinted>
  <dcterms:created xsi:type="dcterms:W3CDTF">2021-09-20T10:00:19Z</dcterms:created>
  <dcterms:modified xsi:type="dcterms:W3CDTF">2022-02-28T09:51:00Z</dcterms:modified>
</cp:coreProperties>
</file>